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. FORM ALLOWANCE\"/>
    </mc:Choice>
  </mc:AlternateContent>
  <xr:revisionPtr revIDLastSave="0" documentId="13_ncr:1_{59F83E28-5154-4E1A-9987-258906E261CE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Form Allowance  (3)" sheetId="13" state="hidden" r:id="rId1"/>
    <sheet name="Form Allowance " sheetId="9" state="hidden" r:id="rId2"/>
    <sheet name="KF" sheetId="14" r:id="rId3"/>
    <sheet name="Pasir Putih" sheetId="12" r:id="rId4"/>
  </sheets>
  <definedNames>
    <definedName name="_xlnm.Print_Area" localSheetId="1">'Form Allowance '!$B$2:$K$53</definedName>
    <definedName name="_xlnm.Print_Area" localSheetId="0">'Form Allowance  (3)'!$B$2:$K$48</definedName>
    <definedName name="_xlnm.Print_Area" localSheetId="2">KF!$B$2:$J$51</definedName>
    <definedName name="_xlnm.Print_Area" localSheetId="3">'Pasir Putih'!$B$2:$J$52</definedName>
  </definedNames>
  <calcPr calcId="191029"/>
  <fileRecoveryPr autoRecover="0"/>
</workbook>
</file>

<file path=xl/calcChain.xml><?xml version="1.0" encoding="utf-8"?>
<calcChain xmlns="http://schemas.openxmlformats.org/spreadsheetml/2006/main">
  <c r="I22" i="14" l="1"/>
  <c r="K13" i="14" l="1"/>
  <c r="I13" i="14"/>
  <c r="I12" i="14" l="1"/>
  <c r="I14" i="14" s="1"/>
  <c r="K12" i="14" l="1"/>
  <c r="K32" i="14" l="1"/>
  <c r="I32" i="14"/>
  <c r="K31" i="14"/>
  <c r="I31" i="14"/>
  <c r="K30" i="14"/>
  <c r="I30" i="14"/>
  <c r="K29" i="14"/>
  <c r="I29" i="14"/>
  <c r="K28" i="14"/>
  <c r="I28" i="14"/>
  <c r="K27" i="14"/>
  <c r="I27" i="14"/>
  <c r="I23" i="14"/>
  <c r="I21" i="14"/>
  <c r="M20" i="14"/>
  <c r="I20" i="14"/>
  <c r="K19" i="14"/>
  <c r="K24" i="14" s="1"/>
  <c r="I19" i="14"/>
  <c r="I18" i="14"/>
  <c r="K17" i="14"/>
  <c r="I17" i="14"/>
  <c r="N14" i="14"/>
  <c r="K14" i="14"/>
  <c r="I18" i="12"/>
  <c r="K17" i="12"/>
  <c r="I17" i="12"/>
  <c r="I24" i="14" l="1"/>
  <c r="I33" i="14"/>
  <c r="K33" i="14"/>
  <c r="K39" i="14" s="1"/>
  <c r="M14" i="14"/>
  <c r="K19" i="12"/>
  <c r="I39" i="14" l="1"/>
  <c r="I30" i="12"/>
  <c r="K30" i="12"/>
  <c r="I29" i="12"/>
  <c r="K29" i="12"/>
  <c r="I26" i="12" l="1"/>
  <c r="I28" i="12" l="1"/>
  <c r="K28" i="12" l="1"/>
  <c r="K13" i="12" l="1"/>
  <c r="I13" i="12"/>
  <c r="H12" i="12" s="1"/>
  <c r="I12" i="12" l="1"/>
  <c r="I14" i="12" s="1"/>
  <c r="K12" i="12"/>
  <c r="M20" i="12"/>
  <c r="I31" i="12" l="1"/>
  <c r="I21" i="12"/>
  <c r="I20" i="12"/>
  <c r="I27" i="12" l="1"/>
  <c r="I22" i="12"/>
  <c r="I19" i="12"/>
  <c r="I23" i="12" l="1"/>
  <c r="I32" i="12"/>
  <c r="K31" i="12"/>
  <c r="K27" i="12"/>
  <c r="K26" i="12"/>
  <c r="K14" i="12"/>
  <c r="J19" i="9"/>
  <c r="Q17" i="9"/>
  <c r="R17" i="9" s="1"/>
  <c r="I38" i="12" l="1"/>
  <c r="K32" i="12"/>
  <c r="K23" i="12"/>
  <c r="N14" i="12"/>
  <c r="I28" i="9"/>
  <c r="I18" i="9"/>
  <c r="I16" i="9"/>
  <c r="I14" i="9"/>
  <c r="I34" i="9"/>
  <c r="I35" i="9"/>
  <c r="I32" i="9"/>
  <c r="K38" i="12" l="1"/>
  <c r="K39" i="12" s="1"/>
  <c r="M14" i="12"/>
  <c r="I15" i="9"/>
  <c r="J31" i="13" l="1"/>
  <c r="I30" i="13"/>
  <c r="I28" i="13"/>
  <c r="I27" i="13"/>
  <c r="I31" i="13" s="1"/>
  <c r="J24" i="13"/>
  <c r="I23" i="13"/>
  <c r="I22" i="13"/>
  <c r="I21" i="13"/>
  <c r="I20" i="13"/>
  <c r="I19" i="13"/>
  <c r="I18" i="13"/>
  <c r="J15" i="13"/>
  <c r="I14" i="13"/>
  <c r="I13" i="13"/>
  <c r="I24" i="13" l="1"/>
  <c r="I15" i="13"/>
  <c r="J33" i="13"/>
  <c r="I33" i="13" l="1"/>
  <c r="J34" i="13" s="1"/>
  <c r="I25" i="9"/>
  <c r="I24" i="9"/>
  <c r="I33" i="9"/>
  <c r="I36" i="9" s="1"/>
  <c r="J36" i="9" l="1"/>
  <c r="J29" i="9"/>
  <c r="I17" i="9"/>
  <c r="I27" i="9"/>
  <c r="I26" i="9"/>
  <c r="I23" i="9"/>
  <c r="I22" i="9"/>
  <c r="I13" i="9"/>
  <c r="I29" i="9" l="1"/>
  <c r="I19" i="9"/>
  <c r="J38" i="9"/>
  <c r="I38" i="9" l="1"/>
  <c r="J39" i="9" s="1"/>
</calcChain>
</file>

<file path=xl/sharedStrings.xml><?xml version="1.0" encoding="utf-8"?>
<sst xmlns="http://schemas.openxmlformats.org/spreadsheetml/2006/main" count="321" uniqueCount="90">
  <si>
    <t>Allowance</t>
  </si>
  <si>
    <t>FORM</t>
  </si>
  <si>
    <t>PENGAJUAN ANGGARAN SURVEI</t>
  </si>
  <si>
    <t>PENILAIAN ASET</t>
  </si>
  <si>
    <t>I.</t>
  </si>
  <si>
    <t>-</t>
  </si>
  <si>
    <t>KETERANGAN</t>
  </si>
  <si>
    <t>NO</t>
  </si>
  <si>
    <t>JUMLAH</t>
  </si>
  <si>
    <t>SATUAN</t>
  </si>
  <si>
    <t>Orang</t>
  </si>
  <si>
    <t>Rp. @</t>
  </si>
  <si>
    <t>TOTAL</t>
  </si>
  <si>
    <t>Hari</t>
  </si>
  <si>
    <t>II.</t>
  </si>
  <si>
    <t>Transportasi &amp; Akomodasi</t>
  </si>
  <si>
    <t>JENIS</t>
  </si>
  <si>
    <t>Taksi</t>
  </si>
  <si>
    <t>Rumah-Bandara</t>
  </si>
  <si>
    <t>Kali</t>
  </si>
  <si>
    <t>Sub Total</t>
  </si>
  <si>
    <t>Sewa Mobil</t>
  </si>
  <si>
    <t>Bensin</t>
  </si>
  <si>
    <t>Bandara-Hotel</t>
  </si>
  <si>
    <t>Hotel</t>
  </si>
  <si>
    <t>Malam</t>
  </si>
  <si>
    <t>III.</t>
  </si>
  <si>
    <t>Data</t>
  </si>
  <si>
    <t>Tata Kota</t>
  </si>
  <si>
    <t>Ls</t>
  </si>
  <si>
    <t>Komunikasi</t>
  </si>
  <si>
    <t>Wawancara</t>
  </si>
  <si>
    <t>TOTAL ANGGARAN SURVEI</t>
  </si>
  <si>
    <t>Penanggung Jawab Survei</t>
  </si>
  <si>
    <t>Febriman Muda Siregar</t>
  </si>
  <si>
    <t>Pemimpin Rekan</t>
  </si>
  <si>
    <t xml:space="preserve">                Menyetujui</t>
  </si>
  <si>
    <t>Parkir dan Tol</t>
  </si>
  <si>
    <t>Add Cost</t>
  </si>
  <si>
    <t>Panji</t>
  </si>
  <si>
    <t>Penilai</t>
  </si>
  <si>
    <t>RREALISASI</t>
  </si>
  <si>
    <t>Driver</t>
  </si>
  <si>
    <t>Sisa</t>
  </si>
  <si>
    <t>Pulunggono A</t>
  </si>
  <si>
    <t>Pulunggono</t>
  </si>
  <si>
    <t>PT. Widodo Makmur Prima Energi</t>
  </si>
  <si>
    <t>Tanjung Priuk, DKI Jakarta</t>
  </si>
  <si>
    <t>Senin, 27 Agustus 2018</t>
  </si>
  <si>
    <t>Jakarta, 29 Agustus 2018</t>
  </si>
  <si>
    <t>Bensin ( untuk 3 hari)</t>
  </si>
  <si>
    <t>PT. Sparta Guna Sentosa</t>
  </si>
  <si>
    <t>Karawang dan Bandung</t>
  </si>
  <si>
    <t>Kamis sd Sabtu, 13 sd 15 September 2018</t>
  </si>
  <si>
    <t>(Hari libur)</t>
  </si>
  <si>
    <t>Jakarta, 12 September 2018</t>
  </si>
  <si>
    <t>Extra bed</t>
  </si>
  <si>
    <t>Realisasi</t>
  </si>
  <si>
    <t>Tambahan</t>
  </si>
  <si>
    <t>Rincian</t>
  </si>
  <si>
    <t xml:space="preserve"> </t>
  </si>
  <si>
    <t>a.n</t>
  </si>
  <si>
    <t>Bensin PP</t>
  </si>
  <si>
    <t>Add Cost Sewa Mobil</t>
  </si>
  <si>
    <t>Add Cost Bensin Sewa Mobil</t>
  </si>
  <si>
    <t>Hr</t>
  </si>
  <si>
    <t>Add Cost Tol dan Parkir</t>
  </si>
  <si>
    <t xml:space="preserve">Tata Kota Kabupaten Saja </t>
  </si>
  <si>
    <t>PT. TELEKOMUNIKASI INDONESIA, TBK</t>
  </si>
  <si>
    <t>Aji</t>
  </si>
  <si>
    <t>Rabu-Jumat/15-17 Januari 2020</t>
  </si>
  <si>
    <t>Taksi Bandara (PP)</t>
  </si>
  <si>
    <t>Jakarta, 13 Januari 2020</t>
  </si>
  <si>
    <t>No Penawaran : 006/PA-FSR/I/2020 Tanggal 06 Januari 2020</t>
  </si>
  <si>
    <t>Lokasi  : Jalan RB. Siagian No. 120, Pasir Putih, Jambi Selatan, Jambi</t>
  </si>
  <si>
    <t>Hari Kerja</t>
  </si>
  <si>
    <t>Parkir</t>
  </si>
  <si>
    <t>Rheinhard</t>
  </si>
  <si>
    <t xml:space="preserve">Bensin </t>
  </si>
  <si>
    <t>Taksi Hotel - Bandara</t>
  </si>
  <si>
    <t>Ekstra bed Driver</t>
  </si>
  <si>
    <t xml:space="preserve">Antigen </t>
  </si>
  <si>
    <t xml:space="preserve">PT. KIMIA FARMA </t>
  </si>
  <si>
    <t>Rabu-Kamis/23 - 24 Maret 2022</t>
  </si>
  <si>
    <t xml:space="preserve">Hari </t>
  </si>
  <si>
    <t xml:space="preserve">Parkir dan Tol </t>
  </si>
  <si>
    <t>Jakarta, 22 Maret 2022</t>
  </si>
  <si>
    <t xml:space="preserve">Pekerjaan 7 (tujuh) Aset - Penilaian Sewa </t>
  </si>
  <si>
    <t>Perjanjian Kerjasama Nomor. 018/KF/PROC/JASA/III/2022 tanggal 11 Maret 2022</t>
  </si>
  <si>
    <t>Lokasi  : Bandung, Jawa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</si>
</sst>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&quot;Rp&quot;* #,##0_);_(&quot;Rp&quot;* \(#,##0\);_(&quot;Rp&quot;* &quot;-&quot;_);_(@_)"/>
  </numFmts>
  <fonts count="19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charset val="1"/>
      <scheme val="minor"/>
    </font>
    <font>
      <u val="singleAccounting"/>
      <sz val="11"/>
      <name val="Calibri"/>
      <family val="2"/>
      <scheme val="minor"/>
    </font>
    <font>
      <sz val="1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0">
    <xf numFmtId="0" fontId="0" fillId="0" borderId="0" xfId="0"/>
    <xf numFmtId="164" fontId="0" fillId="0" borderId="0" xfId="1" applyFont="1"/>
    <xf numFmtId="0" fontId="2" fillId="0" borderId="0" xfId="0" applyFont="1"/>
    <xf numFmtId="0" fontId="0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0" fillId="0" borderId="0" xfId="0" quotePrefix="1" applyAlignment="1">
      <alignment horizontal="center"/>
    </xf>
    <xf numFmtId="164" fontId="1" fillId="0" borderId="0" xfId="1" applyFont="1"/>
    <xf numFmtId="164" fontId="4" fillId="0" borderId="0" xfId="1" applyFont="1"/>
    <xf numFmtId="165" fontId="0" fillId="0" borderId="0" xfId="0" applyNumberFormat="1" applyFont="1"/>
    <xf numFmtId="165" fontId="2" fillId="0" borderId="0" xfId="0" applyNumberFormat="1" applyFont="1"/>
    <xf numFmtId="165" fontId="2" fillId="0" borderId="0" xfId="0" applyNumberFormat="1" applyFont="1" applyAlignment="1">
      <alignment horizontal="right"/>
    </xf>
    <xf numFmtId="165" fontId="0" fillId="0" borderId="1" xfId="0" applyNumberFormat="1" applyFont="1" applyBorder="1"/>
    <xf numFmtId="0" fontId="6" fillId="0" borderId="0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0" fillId="0" borderId="2" xfId="0" applyFont="1" applyBorder="1"/>
    <xf numFmtId="165" fontId="2" fillId="0" borderId="2" xfId="0" applyNumberFormat="1" applyFont="1" applyBorder="1" applyAlignment="1">
      <alignment horizontal="center" vertical="center"/>
    </xf>
    <xf numFmtId="164" fontId="5" fillId="0" borderId="0" xfId="1" applyFont="1"/>
    <xf numFmtId="165" fontId="0" fillId="0" borderId="0" xfId="0" applyNumberFormat="1" applyFont="1" applyBorder="1"/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/>
    <xf numFmtId="0" fontId="2" fillId="0" borderId="0" xfId="0" applyFont="1" applyAlignment="1"/>
    <xf numFmtId="0" fontId="6" fillId="0" borderId="0" xfId="0" applyFont="1" applyAlignment="1"/>
    <xf numFmtId="164" fontId="0" fillId="0" borderId="0" xfId="1" applyFont="1" applyBorder="1"/>
    <xf numFmtId="0" fontId="0" fillId="0" borderId="0" xfId="0" applyFont="1" applyBorder="1"/>
    <xf numFmtId="165" fontId="2" fillId="0" borderId="0" xfId="0" applyNumberFormat="1" applyFont="1" applyBorder="1"/>
    <xf numFmtId="16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/>
    <xf numFmtId="165" fontId="8" fillId="0" borderId="0" xfId="0" applyNumberFormat="1" applyFont="1"/>
    <xf numFmtId="165" fontId="8" fillId="0" borderId="0" xfId="0" applyNumberFormat="1" applyFont="1" applyBorder="1"/>
    <xf numFmtId="165" fontId="7" fillId="0" borderId="2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5" fontId="7" fillId="0" borderId="0" xfId="0" applyNumberFormat="1" applyFont="1" applyBorder="1"/>
    <xf numFmtId="0" fontId="9" fillId="0" borderId="2" xfId="0" applyFont="1" applyBorder="1" applyAlignment="1">
      <alignment horizontal="center" vertical="center"/>
    </xf>
    <xf numFmtId="0" fontId="10" fillId="0" borderId="0" xfId="0" applyFont="1"/>
    <xf numFmtId="165" fontId="10" fillId="0" borderId="0" xfId="0" applyNumberFormat="1" applyFont="1"/>
    <xf numFmtId="165" fontId="10" fillId="0" borderId="0" xfId="0" applyNumberFormat="1" applyFont="1" applyBorder="1"/>
    <xf numFmtId="165" fontId="9" fillId="0" borderId="0" xfId="0" applyNumberFormat="1" applyFont="1" applyBorder="1"/>
    <xf numFmtId="165" fontId="9" fillId="0" borderId="2" xfId="0" applyNumberFormat="1" applyFont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5" fontId="15" fillId="0" borderId="0" xfId="0" applyNumberFormat="1" applyFont="1" applyBorder="1"/>
    <xf numFmtId="0" fontId="15" fillId="0" borderId="0" xfId="0" applyFont="1"/>
    <xf numFmtId="0" fontId="2" fillId="0" borderId="0" xfId="0" applyFont="1" applyAlignment="1">
      <alignment horizontal="left"/>
    </xf>
    <xf numFmtId="165" fontId="16" fillId="0" borderId="0" xfId="0" applyNumberFormat="1" applyFont="1" applyBorder="1"/>
    <xf numFmtId="165" fontId="17" fillId="0" borderId="0" xfId="0" applyNumberFormat="1" applyFont="1" applyBorder="1"/>
    <xf numFmtId="165" fontId="9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17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Font="1" applyFill="1"/>
    <xf numFmtId="0" fontId="0" fillId="0" borderId="0" xfId="0" applyFill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/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165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vertical="top" wrapText="1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47"/>
  <sheetViews>
    <sheetView showGridLines="0" view="pageBreakPreview" zoomScale="80" zoomScaleNormal="90" zoomScaleSheetLayoutView="80" workbookViewId="0">
      <selection activeCell="G17" sqref="G17"/>
    </sheetView>
  </sheetViews>
  <sheetFormatPr defaultRowHeight="15" x14ac:dyDescent="0.25"/>
  <cols>
    <col min="1" max="1" width="3.42578125" style="3" customWidth="1"/>
    <col min="2" max="2" width="4.5703125" style="3" customWidth="1"/>
    <col min="3" max="3" width="2" style="3" customWidth="1"/>
    <col min="4" max="4" width="24.85546875" style="3" customWidth="1"/>
    <col min="5" max="5" width="17.140625" style="3" customWidth="1"/>
    <col min="6" max="6" width="10" style="3" customWidth="1"/>
    <col min="7" max="7" width="8.7109375" style="3" bestFit="1" customWidth="1"/>
    <col min="8" max="9" width="17.28515625" style="3" customWidth="1"/>
    <col min="10" max="10" width="0.42578125" style="3" customWidth="1"/>
    <col min="11" max="11" width="1" style="3" customWidth="1"/>
    <col min="12" max="12" width="17.28515625" style="3" customWidth="1"/>
    <col min="13" max="15" width="9.140625" style="3"/>
    <col min="16" max="16" width="19.42578125" style="1" customWidth="1"/>
    <col min="17" max="16384" width="9.140625" style="3"/>
  </cols>
  <sheetData>
    <row r="2" spans="2:16" s="6" customFormat="1" ht="18.75" x14ac:dyDescent="0.3">
      <c r="B2" s="6" t="s">
        <v>1</v>
      </c>
      <c r="P2" s="18"/>
    </row>
    <row r="3" spans="2:16" s="6" customFormat="1" ht="18.75" x14ac:dyDescent="0.3">
      <c r="B3" s="6" t="s">
        <v>2</v>
      </c>
      <c r="P3" s="18"/>
    </row>
    <row r="4" spans="2:16" s="6" customFormat="1" ht="18.75" x14ac:dyDescent="0.3">
      <c r="B4" s="6" t="s">
        <v>3</v>
      </c>
      <c r="P4" s="18"/>
    </row>
    <row r="5" spans="2:16" s="5" customFormat="1" ht="5.0999999999999996" customHeight="1" x14ac:dyDescent="0.25">
      <c r="P5" s="9"/>
    </row>
    <row r="6" spans="2:16" s="4" customFormat="1" ht="15.75" x14ac:dyDescent="0.25">
      <c r="B6" s="4" t="s">
        <v>46</v>
      </c>
      <c r="P6" s="8"/>
    </row>
    <row r="7" spans="2:16" x14ac:dyDescent="0.25">
      <c r="B7" t="s">
        <v>47</v>
      </c>
    </row>
    <row r="8" spans="2:16" ht="5.25" customHeight="1" x14ac:dyDescent="0.25">
      <c r="B8"/>
      <c r="L8" s="35"/>
    </row>
    <row r="9" spans="2:16" ht="15.75" thickBot="1" x14ac:dyDescent="0.3">
      <c r="B9" t="s">
        <v>48</v>
      </c>
      <c r="L9" s="35"/>
    </row>
    <row r="10" spans="2:16" ht="20.25" customHeight="1" thickTop="1" thickBot="1" x14ac:dyDescent="0.3">
      <c r="B10" s="57" t="s">
        <v>7</v>
      </c>
      <c r="C10" s="103" t="s">
        <v>16</v>
      </c>
      <c r="D10" s="103"/>
      <c r="E10" s="57" t="s">
        <v>6</v>
      </c>
      <c r="F10" s="57" t="s">
        <v>8</v>
      </c>
      <c r="G10" s="57" t="s">
        <v>9</v>
      </c>
      <c r="H10" s="57" t="s">
        <v>11</v>
      </c>
      <c r="I10" s="57" t="s">
        <v>12</v>
      </c>
      <c r="J10" s="42" t="s">
        <v>41</v>
      </c>
      <c r="K10" s="57"/>
      <c r="L10" s="38"/>
    </row>
    <row r="11" spans="2:16" ht="15.75" thickTop="1" x14ac:dyDescent="0.25">
      <c r="B11" s="2"/>
      <c r="C11" s="60"/>
      <c r="D11" s="60"/>
      <c r="E11" s="60"/>
      <c r="J11" s="43"/>
    </row>
    <row r="12" spans="2:16" x14ac:dyDescent="0.25">
      <c r="B12" s="60" t="s">
        <v>4</v>
      </c>
      <c r="C12" s="2" t="s">
        <v>0</v>
      </c>
      <c r="J12" s="43"/>
    </row>
    <row r="13" spans="2:16" x14ac:dyDescent="0.25">
      <c r="B13" s="58"/>
      <c r="C13" s="7" t="s">
        <v>5</v>
      </c>
      <c r="D13" t="s">
        <v>45</v>
      </c>
      <c r="E13" t="s">
        <v>40</v>
      </c>
      <c r="F13" s="58">
        <v>3</v>
      </c>
      <c r="G13" s="59" t="s">
        <v>13</v>
      </c>
      <c r="H13" s="10">
        <v>200000</v>
      </c>
      <c r="I13" s="10">
        <f t="shared" ref="I13:I14" si="0">F13*H13</f>
        <v>600000</v>
      </c>
      <c r="J13" s="44">
        <v>750000</v>
      </c>
      <c r="K13" s="10"/>
      <c r="L13" s="19"/>
    </row>
    <row r="14" spans="2:16" x14ac:dyDescent="0.25">
      <c r="B14" s="58"/>
      <c r="C14" s="7" t="s">
        <v>5</v>
      </c>
      <c r="D14" t="s">
        <v>42</v>
      </c>
      <c r="E14" t="s">
        <v>42</v>
      </c>
      <c r="F14" s="58">
        <v>1</v>
      </c>
      <c r="G14" s="59" t="s">
        <v>13</v>
      </c>
      <c r="H14" s="10">
        <v>50000</v>
      </c>
      <c r="I14" s="13">
        <f t="shared" si="0"/>
        <v>50000</v>
      </c>
      <c r="J14" s="45">
        <v>450000</v>
      </c>
      <c r="K14" s="10"/>
      <c r="L14" s="19"/>
    </row>
    <row r="15" spans="2:16" x14ac:dyDescent="0.25">
      <c r="B15" s="58"/>
      <c r="D15" s="2" t="s">
        <v>20</v>
      </c>
      <c r="H15" s="12"/>
      <c r="I15" s="11">
        <f>SUM(I13:I14)</f>
        <v>650000</v>
      </c>
      <c r="J15" s="48">
        <f>SUM(J13:J14)</f>
        <v>1200000</v>
      </c>
      <c r="K15" s="11"/>
      <c r="L15" s="36"/>
      <c r="M15" s="104"/>
      <c r="N15" s="105"/>
    </row>
    <row r="16" spans="2:16" x14ac:dyDescent="0.25">
      <c r="B16" s="2"/>
      <c r="C16" s="60"/>
      <c r="D16" s="60"/>
      <c r="E16" s="60"/>
      <c r="J16" s="43"/>
      <c r="L16" s="35"/>
    </row>
    <row r="17" spans="2:14" x14ac:dyDescent="0.25">
      <c r="B17" s="60" t="s">
        <v>14</v>
      </c>
      <c r="C17" s="2" t="s">
        <v>15</v>
      </c>
      <c r="J17" s="43"/>
      <c r="L17" s="35"/>
    </row>
    <row r="18" spans="2:14" x14ac:dyDescent="0.25">
      <c r="B18" s="58"/>
      <c r="C18" s="7" t="s">
        <v>5</v>
      </c>
      <c r="D18" t="s">
        <v>17</v>
      </c>
      <c r="E18" t="s">
        <v>18</v>
      </c>
      <c r="F18" s="58">
        <v>0</v>
      </c>
      <c r="G18" s="59" t="s">
        <v>10</v>
      </c>
      <c r="H18" s="10">
        <v>400000</v>
      </c>
      <c r="I18" s="10">
        <f t="shared" ref="I18:I23" si="1">F18*H18</f>
        <v>0</v>
      </c>
      <c r="J18" s="44">
        <v>0</v>
      </c>
      <c r="K18" s="10"/>
      <c r="L18" s="19"/>
    </row>
    <row r="19" spans="2:14" x14ac:dyDescent="0.25">
      <c r="B19" s="58"/>
      <c r="C19" s="7" t="s">
        <v>5</v>
      </c>
      <c r="D19" t="s">
        <v>21</v>
      </c>
      <c r="F19" s="58">
        <v>0</v>
      </c>
      <c r="G19" s="59" t="s">
        <v>13</v>
      </c>
      <c r="H19" s="10">
        <v>450000</v>
      </c>
      <c r="I19" s="10">
        <f t="shared" si="1"/>
        <v>0</v>
      </c>
      <c r="J19" s="44">
        <v>0</v>
      </c>
      <c r="K19" s="10"/>
      <c r="L19" s="19"/>
    </row>
    <row r="20" spans="2:14" x14ac:dyDescent="0.25">
      <c r="B20" s="58"/>
      <c r="C20" s="7" t="s">
        <v>5</v>
      </c>
      <c r="D20" t="s">
        <v>22</v>
      </c>
      <c r="F20" s="58">
        <v>1</v>
      </c>
      <c r="G20" s="59" t="s">
        <v>19</v>
      </c>
      <c r="H20" s="10">
        <v>150000</v>
      </c>
      <c r="I20" s="10">
        <f>F20*H20</f>
        <v>150000</v>
      </c>
      <c r="J20" s="44">
        <v>0</v>
      </c>
      <c r="K20" s="10"/>
      <c r="L20" s="19"/>
    </row>
    <row r="21" spans="2:14" x14ac:dyDescent="0.25">
      <c r="B21" s="58"/>
      <c r="C21" s="7" t="s">
        <v>5</v>
      </c>
      <c r="D21" t="s">
        <v>37</v>
      </c>
      <c r="F21" s="58">
        <v>1</v>
      </c>
      <c r="G21" s="59" t="s">
        <v>13</v>
      </c>
      <c r="H21" s="10">
        <v>100000</v>
      </c>
      <c r="I21" s="10">
        <f>H21*F21</f>
        <v>100000</v>
      </c>
      <c r="J21" s="44">
        <v>0</v>
      </c>
      <c r="K21" s="10"/>
      <c r="L21" s="19"/>
    </row>
    <row r="22" spans="2:14" x14ac:dyDescent="0.25">
      <c r="B22" s="58"/>
      <c r="C22" s="7" t="s">
        <v>5</v>
      </c>
      <c r="D22" t="s">
        <v>17</v>
      </c>
      <c r="E22" t="s">
        <v>23</v>
      </c>
      <c r="F22" s="58">
        <v>0</v>
      </c>
      <c r="G22" s="59" t="s">
        <v>19</v>
      </c>
      <c r="H22" s="10">
        <v>75000</v>
      </c>
      <c r="I22" s="10">
        <f t="shared" si="1"/>
        <v>0</v>
      </c>
      <c r="J22" s="44">
        <v>0</v>
      </c>
      <c r="K22" s="10"/>
      <c r="L22" s="19"/>
    </row>
    <row r="23" spans="2:14" x14ac:dyDescent="0.25">
      <c r="B23" s="58"/>
      <c r="C23" s="7" t="s">
        <v>5</v>
      </c>
      <c r="D23" t="s">
        <v>24</v>
      </c>
      <c r="F23" s="58">
        <v>0</v>
      </c>
      <c r="G23" s="59" t="s">
        <v>25</v>
      </c>
      <c r="H23" s="10">
        <v>400000</v>
      </c>
      <c r="I23" s="13">
        <f t="shared" si="1"/>
        <v>0</v>
      </c>
      <c r="J23" s="45">
        <v>0</v>
      </c>
      <c r="K23" s="19"/>
      <c r="L23" s="19"/>
    </row>
    <row r="24" spans="2:14" x14ac:dyDescent="0.25">
      <c r="B24" s="58"/>
      <c r="D24" s="2" t="s">
        <v>20</v>
      </c>
      <c r="H24" s="12"/>
      <c r="I24" s="12">
        <f>SUM(I18:I23)</f>
        <v>250000</v>
      </c>
      <c r="J24" s="48">
        <f>SUM(J18:J23)</f>
        <v>0</v>
      </c>
      <c r="K24" s="11"/>
      <c r="L24" s="36"/>
      <c r="M24" s="104"/>
      <c r="N24" s="105"/>
    </row>
    <row r="25" spans="2:14" x14ac:dyDescent="0.25">
      <c r="B25" s="2"/>
      <c r="C25" s="60"/>
      <c r="D25" s="60"/>
      <c r="E25" s="60"/>
      <c r="J25" s="43"/>
      <c r="L25" s="35"/>
    </row>
    <row r="26" spans="2:14" x14ac:dyDescent="0.25">
      <c r="B26" s="60" t="s">
        <v>26</v>
      </c>
      <c r="C26" s="2" t="s">
        <v>27</v>
      </c>
      <c r="J26" s="43"/>
      <c r="L26" s="35"/>
    </row>
    <row r="27" spans="2:14" x14ac:dyDescent="0.25">
      <c r="B27" s="58"/>
      <c r="C27" s="7" t="s">
        <v>5</v>
      </c>
      <c r="D27" t="s">
        <v>28</v>
      </c>
      <c r="E27"/>
      <c r="F27" s="58">
        <v>0</v>
      </c>
      <c r="G27" s="59" t="s">
        <v>29</v>
      </c>
      <c r="H27" s="10">
        <v>50000</v>
      </c>
      <c r="I27" s="10">
        <f>H27*F27</f>
        <v>0</v>
      </c>
      <c r="J27" s="44">
        <v>0</v>
      </c>
      <c r="K27" s="10"/>
      <c r="L27" s="19"/>
    </row>
    <row r="28" spans="2:14" x14ac:dyDescent="0.25">
      <c r="B28" s="58"/>
      <c r="C28" s="7" t="s">
        <v>5</v>
      </c>
      <c r="D28" t="s">
        <v>30</v>
      </c>
      <c r="F28" s="58">
        <v>1</v>
      </c>
      <c r="G28" s="59" t="s">
        <v>29</v>
      </c>
      <c r="H28" s="10">
        <v>25000</v>
      </c>
      <c r="I28" s="10">
        <f>H28*F28</f>
        <v>25000</v>
      </c>
      <c r="J28" s="44">
        <v>0</v>
      </c>
      <c r="K28" s="10"/>
      <c r="L28" s="19"/>
    </row>
    <row r="29" spans="2:14" x14ac:dyDescent="0.25">
      <c r="B29" s="58"/>
      <c r="C29" s="7" t="s">
        <v>5</v>
      </c>
      <c r="D29" t="s">
        <v>38</v>
      </c>
      <c r="F29" s="58">
        <v>0</v>
      </c>
      <c r="G29" s="59" t="s">
        <v>29</v>
      </c>
      <c r="H29" s="10">
        <v>0</v>
      </c>
      <c r="I29" s="10">
        <v>0</v>
      </c>
      <c r="J29" s="44">
        <v>0</v>
      </c>
      <c r="K29" s="10"/>
      <c r="L29" s="19"/>
    </row>
    <row r="30" spans="2:14" x14ac:dyDescent="0.25">
      <c r="B30" s="58"/>
      <c r="C30" s="7" t="s">
        <v>5</v>
      </c>
      <c r="D30" t="s">
        <v>31</v>
      </c>
      <c r="F30" s="58">
        <v>0</v>
      </c>
      <c r="G30" s="59" t="s">
        <v>29</v>
      </c>
      <c r="H30" s="10">
        <v>100000</v>
      </c>
      <c r="I30" s="13">
        <f>F30*H30</f>
        <v>0</v>
      </c>
      <c r="J30" s="45">
        <v>0</v>
      </c>
      <c r="K30" s="19"/>
      <c r="L30" s="19"/>
    </row>
    <row r="31" spans="2:14" x14ac:dyDescent="0.25">
      <c r="B31" s="58"/>
      <c r="D31" s="2" t="s">
        <v>20</v>
      </c>
      <c r="H31" s="12"/>
      <c r="I31" s="11">
        <f>SUM(I27:I30)</f>
        <v>25000</v>
      </c>
      <c r="J31" s="48">
        <f>SUM(J27:J30)</f>
        <v>0</v>
      </c>
      <c r="K31" s="11"/>
      <c r="L31" s="36"/>
    </row>
    <row r="32" spans="2:14" ht="15.75" thickBot="1" x14ac:dyDescent="0.3">
      <c r="B32" s="58"/>
      <c r="J32" s="43"/>
      <c r="L32" s="35"/>
    </row>
    <row r="33" spans="2:16" ht="19.5" customHeight="1" thickTop="1" thickBot="1" x14ac:dyDescent="0.3">
      <c r="B33" s="15"/>
      <c r="C33" s="16"/>
      <c r="D33" s="106" t="s">
        <v>32</v>
      </c>
      <c r="E33" s="106"/>
      <c r="F33" s="106"/>
      <c r="G33" s="106"/>
      <c r="H33" s="106"/>
      <c r="I33" s="17">
        <f>I15+I24+I31</f>
        <v>925000</v>
      </c>
      <c r="J33" s="46">
        <f>J15+J24+J31</f>
        <v>1200000</v>
      </c>
      <c r="K33" s="17"/>
      <c r="L33" s="37"/>
    </row>
    <row r="34" spans="2:16" s="35" customFormat="1" ht="19.5" customHeight="1" thickTop="1" x14ac:dyDescent="0.25">
      <c r="B34" s="40"/>
      <c r="D34" s="41"/>
      <c r="E34" s="41"/>
      <c r="F34" s="41"/>
      <c r="G34" s="41"/>
      <c r="H34" s="41"/>
      <c r="I34" s="47" t="s">
        <v>43</v>
      </c>
      <c r="J34" s="47">
        <f>I33-J33</f>
        <v>-275000</v>
      </c>
      <c r="K34" s="37"/>
      <c r="L34" s="37"/>
      <c r="P34" s="34"/>
    </row>
    <row r="35" spans="2:16" s="35" customFormat="1" ht="19.5" customHeight="1" x14ac:dyDescent="0.25">
      <c r="B35" s="40"/>
      <c r="D35" s="41"/>
      <c r="E35" s="41"/>
      <c r="F35" s="41"/>
      <c r="G35" s="41"/>
      <c r="H35" s="41"/>
      <c r="I35" s="37"/>
      <c r="J35" s="37"/>
      <c r="K35" s="37"/>
      <c r="L35" s="37"/>
      <c r="P35" s="34"/>
    </row>
    <row r="36" spans="2:16" x14ac:dyDescent="0.25">
      <c r="B36" s="58"/>
      <c r="H36"/>
      <c r="L36" s="10"/>
    </row>
    <row r="37" spans="2:16" x14ac:dyDescent="0.25">
      <c r="B37" s="58"/>
    </row>
    <row r="38" spans="2:16" x14ac:dyDescent="0.25">
      <c r="H38" s="107" t="s">
        <v>49</v>
      </c>
      <c r="I38" s="107"/>
      <c r="J38" s="59"/>
      <c r="K38" s="31"/>
    </row>
    <row r="39" spans="2:16" x14ac:dyDescent="0.25">
      <c r="D39" s="2" t="s">
        <v>36</v>
      </c>
      <c r="H39" s="108" t="s">
        <v>33</v>
      </c>
      <c r="I39" s="108"/>
      <c r="J39" s="60"/>
      <c r="K39" s="32"/>
      <c r="L39" s="32"/>
    </row>
    <row r="46" spans="2:16" x14ac:dyDescent="0.25">
      <c r="D46" s="14" t="s">
        <v>34</v>
      </c>
      <c r="H46" s="102" t="s">
        <v>44</v>
      </c>
      <c r="I46" s="102"/>
      <c r="J46" s="56"/>
      <c r="K46" s="33"/>
    </row>
    <row r="47" spans="2:16" x14ac:dyDescent="0.25">
      <c r="D47" s="59" t="s">
        <v>35</v>
      </c>
      <c r="H47" s="102"/>
      <c r="I47" s="102"/>
      <c r="J47" s="56"/>
      <c r="K47" s="56"/>
      <c r="L47" s="56"/>
    </row>
  </sheetData>
  <mergeCells count="8">
    <mergeCell ref="H46:I46"/>
    <mergeCell ref="H47:I47"/>
    <mergeCell ref="C10:D10"/>
    <mergeCell ref="M15:N15"/>
    <mergeCell ref="M24:N24"/>
    <mergeCell ref="D33:H33"/>
    <mergeCell ref="H38:I38"/>
    <mergeCell ref="H39:I39"/>
  </mergeCells>
  <printOptions horizontalCentered="1"/>
  <pageMargins left="0.35433070866141736" right="0.43307086614173229" top="0.74803149606299213" bottom="0.74803149606299213" header="0.31496062992125984" footer="0.31496062992125984"/>
  <pageSetup paperSize="9" scale="79" orientation="portrait" horizontalDpi="4294967292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2"/>
  <sheetViews>
    <sheetView showGridLines="0" view="pageBreakPreview" zoomScale="80" zoomScaleNormal="90" zoomScaleSheetLayoutView="80" workbookViewId="0">
      <selection activeCell="G17" sqref="G17"/>
    </sheetView>
  </sheetViews>
  <sheetFormatPr defaultRowHeight="15" x14ac:dyDescent="0.25"/>
  <cols>
    <col min="1" max="1" width="3.42578125" style="3" customWidth="1"/>
    <col min="2" max="2" width="4.5703125" style="3" customWidth="1"/>
    <col min="3" max="3" width="2" style="3" customWidth="1"/>
    <col min="4" max="4" width="24.85546875" style="3" customWidth="1"/>
    <col min="5" max="5" width="17.140625" style="3" customWidth="1"/>
    <col min="6" max="6" width="10" style="3" customWidth="1"/>
    <col min="7" max="7" width="8.7109375" style="3" bestFit="1" customWidth="1"/>
    <col min="8" max="9" width="17.28515625" style="3" customWidth="1"/>
    <col min="10" max="10" width="13.5703125" style="50" bestFit="1" customWidth="1"/>
    <col min="11" max="11" width="1" style="3" customWidth="1"/>
    <col min="12" max="12" width="17.28515625" style="3" customWidth="1"/>
    <col min="13" max="13" width="13.7109375" style="3" bestFit="1" customWidth="1"/>
    <col min="14" max="14" width="12.140625" style="3" bestFit="1" customWidth="1"/>
    <col min="15" max="15" width="9.140625" style="3"/>
    <col min="16" max="16" width="19.42578125" style="1" customWidth="1"/>
    <col min="17" max="17" width="13.7109375" style="3" bestFit="1" customWidth="1"/>
    <col min="18" max="18" width="12.140625" style="3" bestFit="1" customWidth="1"/>
    <col min="19" max="16384" width="9.140625" style="3"/>
  </cols>
  <sheetData>
    <row r="2" spans="2:16" s="6" customFormat="1" ht="18.75" x14ac:dyDescent="0.3">
      <c r="B2" s="6" t="s">
        <v>1</v>
      </c>
      <c r="J2" s="70"/>
      <c r="P2" s="18"/>
    </row>
    <row r="3" spans="2:16" s="6" customFormat="1" ht="18.75" x14ac:dyDescent="0.3">
      <c r="B3" s="6" t="s">
        <v>2</v>
      </c>
      <c r="J3" s="70"/>
      <c r="P3" s="18"/>
    </row>
    <row r="4" spans="2:16" s="6" customFormat="1" ht="18.75" x14ac:dyDescent="0.3">
      <c r="B4" s="6" t="s">
        <v>3</v>
      </c>
      <c r="J4" s="70"/>
      <c r="P4" s="18"/>
    </row>
    <row r="5" spans="2:16" s="5" customFormat="1" ht="5.0999999999999996" customHeight="1" x14ac:dyDescent="0.25">
      <c r="J5" s="71"/>
      <c r="P5" s="9"/>
    </row>
    <row r="6" spans="2:16" s="4" customFormat="1" ht="15.75" x14ac:dyDescent="0.25">
      <c r="B6" s="4" t="s">
        <v>51</v>
      </c>
      <c r="J6" s="72"/>
      <c r="P6" s="8"/>
    </row>
    <row r="7" spans="2:16" x14ac:dyDescent="0.25">
      <c r="B7" t="s">
        <v>52</v>
      </c>
    </row>
    <row r="8" spans="2:16" ht="5.25" customHeight="1" x14ac:dyDescent="0.25">
      <c r="B8"/>
      <c r="L8" s="35"/>
    </row>
    <row r="9" spans="2:16" ht="15.75" thickBot="1" x14ac:dyDescent="0.3">
      <c r="B9" t="s">
        <v>53</v>
      </c>
      <c r="L9" s="35"/>
    </row>
    <row r="10" spans="2:16" ht="20.25" customHeight="1" thickTop="1" thickBot="1" x14ac:dyDescent="0.3">
      <c r="B10" s="21" t="s">
        <v>7</v>
      </c>
      <c r="C10" s="103" t="s">
        <v>16</v>
      </c>
      <c r="D10" s="103"/>
      <c r="E10" s="21" t="s">
        <v>6</v>
      </c>
      <c r="F10" s="21" t="s">
        <v>8</v>
      </c>
      <c r="G10" s="21" t="s">
        <v>9</v>
      </c>
      <c r="H10" s="21" t="s">
        <v>11</v>
      </c>
      <c r="I10" s="21" t="s">
        <v>12</v>
      </c>
      <c r="J10" s="49" t="s">
        <v>57</v>
      </c>
      <c r="K10" s="30"/>
      <c r="L10" s="38"/>
    </row>
    <row r="11" spans="2:16" ht="15.75" thickTop="1" x14ac:dyDescent="0.25">
      <c r="B11" s="2"/>
      <c r="C11" s="24"/>
      <c r="D11" s="24"/>
      <c r="E11" s="24"/>
    </row>
    <row r="12" spans="2:16" x14ac:dyDescent="0.25">
      <c r="B12" s="24" t="s">
        <v>4</v>
      </c>
      <c r="C12" s="2" t="s">
        <v>0</v>
      </c>
    </row>
    <row r="13" spans="2:16" x14ac:dyDescent="0.25">
      <c r="B13" s="23"/>
      <c r="C13" s="7" t="s">
        <v>5</v>
      </c>
      <c r="D13" t="s">
        <v>45</v>
      </c>
      <c r="E13" t="s">
        <v>40</v>
      </c>
      <c r="F13" s="23">
        <v>3</v>
      </c>
      <c r="G13" s="22" t="s">
        <v>13</v>
      </c>
      <c r="H13" s="10">
        <v>200000</v>
      </c>
      <c r="I13" s="10">
        <f t="shared" ref="I13" si="0">F13*H13</f>
        <v>600000</v>
      </c>
      <c r="J13" s="51">
        <v>0</v>
      </c>
      <c r="K13" s="10"/>
      <c r="L13" s="19"/>
    </row>
    <row r="14" spans="2:16" x14ac:dyDescent="0.25">
      <c r="B14" s="63"/>
      <c r="C14" s="7" t="s">
        <v>5</v>
      </c>
      <c r="D14" t="s">
        <v>45</v>
      </c>
      <c r="E14" t="s">
        <v>54</v>
      </c>
      <c r="F14" s="63">
        <v>1</v>
      </c>
      <c r="G14" s="64" t="s">
        <v>13</v>
      </c>
      <c r="H14" s="10">
        <v>100000</v>
      </c>
      <c r="I14" s="10">
        <f t="shared" ref="I14" si="1">F14*H14</f>
        <v>100000</v>
      </c>
      <c r="J14" s="51">
        <v>0</v>
      </c>
      <c r="K14" s="10"/>
      <c r="L14" s="19"/>
    </row>
    <row r="15" spans="2:16" x14ac:dyDescent="0.25">
      <c r="B15" s="61"/>
      <c r="C15" s="7" t="s">
        <v>5</v>
      </c>
      <c r="D15" t="s">
        <v>39</v>
      </c>
      <c r="E15" t="s">
        <v>40</v>
      </c>
      <c r="F15" s="61">
        <v>3</v>
      </c>
      <c r="G15" s="62" t="s">
        <v>13</v>
      </c>
      <c r="H15" s="10">
        <v>200000</v>
      </c>
      <c r="I15" s="10">
        <f t="shared" ref="I15" si="2">F15*H15</f>
        <v>600000</v>
      </c>
      <c r="J15" s="51">
        <v>0</v>
      </c>
      <c r="K15" s="10"/>
      <c r="L15" s="19"/>
    </row>
    <row r="16" spans="2:16" x14ac:dyDescent="0.25">
      <c r="B16" s="63"/>
      <c r="C16" s="7" t="s">
        <v>5</v>
      </c>
      <c r="D16" t="s">
        <v>39</v>
      </c>
      <c r="E16" t="s">
        <v>54</v>
      </c>
      <c r="F16" s="63">
        <v>1</v>
      </c>
      <c r="G16" s="64" t="s">
        <v>13</v>
      </c>
      <c r="H16" s="10">
        <v>100000</v>
      </c>
      <c r="I16" s="10">
        <f t="shared" ref="I16" si="3">F16*H16</f>
        <v>100000</v>
      </c>
      <c r="J16" s="51">
        <v>0</v>
      </c>
      <c r="K16" s="10"/>
      <c r="L16" s="19"/>
    </row>
    <row r="17" spans="2:18" x14ac:dyDescent="0.25">
      <c r="B17" s="28"/>
      <c r="C17" s="7" t="s">
        <v>5</v>
      </c>
      <c r="D17" t="s">
        <v>42</v>
      </c>
      <c r="E17" t="s">
        <v>42</v>
      </c>
      <c r="F17" s="28">
        <v>3</v>
      </c>
      <c r="G17" s="27" t="s">
        <v>13</v>
      </c>
      <c r="H17" s="10">
        <v>100000</v>
      </c>
      <c r="I17" s="19">
        <f t="shared" ref="I17" si="4">F17*H17</f>
        <v>300000</v>
      </c>
      <c r="J17" s="52">
        <v>0</v>
      </c>
      <c r="K17" s="10"/>
      <c r="P17" s="19">
        <v>300000</v>
      </c>
      <c r="Q17" s="10">
        <f>P17+P18+P24+P25</f>
        <v>1150000</v>
      </c>
      <c r="R17" s="10">
        <f>Q17-350000</f>
        <v>800000</v>
      </c>
    </row>
    <row r="18" spans="2:18" x14ac:dyDescent="0.25">
      <c r="B18" s="63"/>
      <c r="C18" s="7" t="s">
        <v>5</v>
      </c>
      <c r="D18" t="s">
        <v>42</v>
      </c>
      <c r="E18" t="s">
        <v>54</v>
      </c>
      <c r="F18" s="63">
        <v>1</v>
      </c>
      <c r="G18" s="64" t="s">
        <v>13</v>
      </c>
      <c r="H18" s="10">
        <v>50000</v>
      </c>
      <c r="I18" s="13">
        <f t="shared" ref="I18" si="5">F18*H18</f>
        <v>50000</v>
      </c>
      <c r="J18" s="52">
        <v>0</v>
      </c>
      <c r="K18" s="10"/>
      <c r="P18" s="19">
        <v>50000</v>
      </c>
    </row>
    <row r="19" spans="2:18" x14ac:dyDescent="0.25">
      <c r="B19" s="23"/>
      <c r="D19" s="2" t="s">
        <v>20</v>
      </c>
      <c r="H19" s="12"/>
      <c r="I19" s="11">
        <f>SUM(I13:I18)</f>
        <v>1750000</v>
      </c>
      <c r="J19" s="53">
        <f>SUM(J13:J18)</f>
        <v>0</v>
      </c>
      <c r="K19" s="11"/>
      <c r="P19" s="36"/>
      <c r="Q19" s="104"/>
      <c r="R19" s="105"/>
    </row>
    <row r="20" spans="2:18" x14ac:dyDescent="0.25">
      <c r="B20" s="2"/>
      <c r="C20" s="24"/>
      <c r="D20" s="24"/>
      <c r="E20" s="24"/>
      <c r="P20" s="35"/>
    </row>
    <row r="21" spans="2:18" x14ac:dyDescent="0.25">
      <c r="B21" s="24" t="s">
        <v>14</v>
      </c>
      <c r="C21" s="2" t="s">
        <v>15</v>
      </c>
      <c r="P21" s="35"/>
    </row>
    <row r="22" spans="2:18" x14ac:dyDescent="0.25">
      <c r="B22" s="23"/>
      <c r="C22" s="7" t="s">
        <v>5</v>
      </c>
      <c r="D22" t="s">
        <v>17</v>
      </c>
      <c r="E22" t="s">
        <v>18</v>
      </c>
      <c r="F22" s="23">
        <v>0</v>
      </c>
      <c r="G22" s="22" t="s">
        <v>10</v>
      </c>
      <c r="H22" s="10">
        <v>400000</v>
      </c>
      <c r="I22" s="10">
        <f t="shared" ref="I22:I27" si="6">F22*H22</f>
        <v>0</v>
      </c>
      <c r="J22" s="51">
        <v>0</v>
      </c>
      <c r="K22" s="10"/>
      <c r="P22" s="19"/>
    </row>
    <row r="23" spans="2:18" x14ac:dyDescent="0.25">
      <c r="B23" s="23"/>
      <c r="C23" s="7" t="s">
        <v>5</v>
      </c>
      <c r="D23" t="s">
        <v>21</v>
      </c>
      <c r="F23" s="39">
        <v>0</v>
      </c>
      <c r="G23" s="22" t="s">
        <v>13</v>
      </c>
      <c r="H23" s="10">
        <v>450000</v>
      </c>
      <c r="I23" s="10">
        <f t="shared" si="6"/>
        <v>0</v>
      </c>
      <c r="J23" s="51">
        <v>0</v>
      </c>
      <c r="K23" s="10"/>
      <c r="P23" s="19"/>
    </row>
    <row r="24" spans="2:18" x14ac:dyDescent="0.25">
      <c r="B24" s="23"/>
      <c r="C24" s="7" t="s">
        <v>5</v>
      </c>
      <c r="D24" t="s">
        <v>50</v>
      </c>
      <c r="F24" s="39">
        <v>1</v>
      </c>
      <c r="G24" s="22" t="s">
        <v>19</v>
      </c>
      <c r="H24" s="10">
        <v>500000</v>
      </c>
      <c r="I24" s="10">
        <f>F24*H24</f>
        <v>500000</v>
      </c>
      <c r="J24" s="51">
        <v>0</v>
      </c>
      <c r="K24" s="10"/>
      <c r="P24" s="19">
        <v>500000</v>
      </c>
    </row>
    <row r="25" spans="2:18" x14ac:dyDescent="0.25">
      <c r="B25" s="23"/>
      <c r="C25" s="7" t="s">
        <v>5</v>
      </c>
      <c r="D25" t="s">
        <v>37</v>
      </c>
      <c r="F25" s="39">
        <v>1</v>
      </c>
      <c r="G25" s="22" t="s">
        <v>13</v>
      </c>
      <c r="H25" s="10">
        <v>300000</v>
      </c>
      <c r="I25" s="10">
        <f>H25*F25</f>
        <v>300000</v>
      </c>
      <c r="J25" s="51">
        <v>0</v>
      </c>
      <c r="K25" s="10"/>
      <c r="P25" s="19">
        <v>300000</v>
      </c>
    </row>
    <row r="26" spans="2:18" x14ac:dyDescent="0.25">
      <c r="B26" s="23"/>
      <c r="C26" s="7" t="s">
        <v>5</v>
      </c>
      <c r="D26" t="s">
        <v>17</v>
      </c>
      <c r="E26" t="s">
        <v>23</v>
      </c>
      <c r="F26" s="39">
        <v>0</v>
      </c>
      <c r="G26" s="22" t="s">
        <v>19</v>
      </c>
      <c r="H26" s="10">
        <v>75000</v>
      </c>
      <c r="I26" s="10">
        <f t="shared" si="6"/>
        <v>0</v>
      </c>
      <c r="J26" s="51">
        <v>0</v>
      </c>
      <c r="K26" s="10"/>
      <c r="P26" s="19"/>
    </row>
    <row r="27" spans="2:18" x14ac:dyDescent="0.25">
      <c r="B27" s="23"/>
      <c r="C27" s="7" t="s">
        <v>5</v>
      </c>
      <c r="D27" t="s">
        <v>24</v>
      </c>
      <c r="F27" s="39">
        <v>2</v>
      </c>
      <c r="G27" s="22" t="s">
        <v>25</v>
      </c>
      <c r="H27" s="10">
        <v>400000</v>
      </c>
      <c r="I27" s="19">
        <f t="shared" si="6"/>
        <v>800000</v>
      </c>
      <c r="J27" s="52">
        <v>0</v>
      </c>
      <c r="K27" s="19"/>
      <c r="P27" s="19"/>
    </row>
    <row r="28" spans="2:18" x14ac:dyDescent="0.25">
      <c r="B28" s="63"/>
      <c r="C28" s="7" t="s">
        <v>5</v>
      </c>
      <c r="D28" t="s">
        <v>56</v>
      </c>
      <c r="F28" s="63">
        <v>2</v>
      </c>
      <c r="G28" s="64" t="s">
        <v>25</v>
      </c>
      <c r="H28" s="10">
        <v>100000</v>
      </c>
      <c r="I28" s="13">
        <f t="shared" ref="I28" si="7">F28*H28</f>
        <v>200000</v>
      </c>
      <c r="J28" s="52">
        <v>0</v>
      </c>
      <c r="K28" s="19"/>
      <c r="P28" s="19"/>
    </row>
    <row r="29" spans="2:18" x14ac:dyDescent="0.25">
      <c r="B29" s="23"/>
      <c r="D29" s="2" t="s">
        <v>20</v>
      </c>
      <c r="H29" s="12"/>
      <c r="I29" s="12">
        <f>SUM(I22:I28)</f>
        <v>1800000</v>
      </c>
      <c r="J29" s="53">
        <f>SUM(J22:J27)</f>
        <v>0</v>
      </c>
      <c r="K29" s="11"/>
      <c r="P29" s="36"/>
      <c r="Q29" s="104"/>
      <c r="R29" s="105"/>
    </row>
    <row r="30" spans="2:18" x14ac:dyDescent="0.25">
      <c r="B30" s="2"/>
      <c r="C30" s="24"/>
      <c r="D30" s="24"/>
      <c r="E30" s="24"/>
      <c r="P30" s="35"/>
    </row>
    <row r="31" spans="2:18" x14ac:dyDescent="0.25">
      <c r="B31" s="24" t="s">
        <v>26</v>
      </c>
      <c r="C31" s="2" t="s">
        <v>27</v>
      </c>
      <c r="P31" s="35"/>
    </row>
    <row r="32" spans="2:18" x14ac:dyDescent="0.25">
      <c r="B32" s="23"/>
      <c r="C32" s="7" t="s">
        <v>5</v>
      </c>
      <c r="D32" t="s">
        <v>28</v>
      </c>
      <c r="E32"/>
      <c r="F32" s="23">
        <v>2</v>
      </c>
      <c r="G32" s="22" t="s">
        <v>29</v>
      </c>
      <c r="H32" s="10">
        <v>50000</v>
      </c>
      <c r="I32" s="10">
        <f>H32*F32</f>
        <v>100000</v>
      </c>
      <c r="J32" s="51">
        <v>0</v>
      </c>
      <c r="K32" s="10"/>
      <c r="P32" s="19">
        <v>100000</v>
      </c>
    </row>
    <row r="33" spans="2:16" x14ac:dyDescent="0.25">
      <c r="B33" s="23"/>
      <c r="C33" s="7" t="s">
        <v>5</v>
      </c>
      <c r="D33" t="s">
        <v>30</v>
      </c>
      <c r="F33" s="23">
        <v>1</v>
      </c>
      <c r="G33" s="22" t="s">
        <v>29</v>
      </c>
      <c r="H33" s="10">
        <v>25000</v>
      </c>
      <c r="I33" s="10">
        <f>H33*F33</f>
        <v>25000</v>
      </c>
      <c r="J33" s="51">
        <v>0</v>
      </c>
      <c r="K33" s="10"/>
      <c r="P33" s="19">
        <v>25000</v>
      </c>
    </row>
    <row r="34" spans="2:16" x14ac:dyDescent="0.25">
      <c r="B34" s="26"/>
      <c r="C34" s="7" t="s">
        <v>5</v>
      </c>
      <c r="D34" t="s">
        <v>38</v>
      </c>
      <c r="F34" s="26">
        <v>0</v>
      </c>
      <c r="G34" s="25" t="s">
        <v>29</v>
      </c>
      <c r="H34" s="10">
        <v>0</v>
      </c>
      <c r="I34" s="10">
        <f t="shared" ref="I34:I35" si="8">H34*F34</f>
        <v>0</v>
      </c>
      <c r="J34" s="51">
        <v>0</v>
      </c>
      <c r="K34" s="10"/>
      <c r="P34" s="19"/>
    </row>
    <row r="35" spans="2:16" x14ac:dyDescent="0.25">
      <c r="B35" s="23"/>
      <c r="C35" s="7" t="s">
        <v>5</v>
      </c>
      <c r="D35" t="s">
        <v>31</v>
      </c>
      <c r="F35" s="23">
        <v>1</v>
      </c>
      <c r="G35" s="22" t="s">
        <v>29</v>
      </c>
      <c r="H35" s="10">
        <v>100000</v>
      </c>
      <c r="I35" s="13">
        <f t="shared" si="8"/>
        <v>100000</v>
      </c>
      <c r="J35" s="52">
        <v>0</v>
      </c>
      <c r="K35" s="19"/>
      <c r="P35" s="19">
        <v>0</v>
      </c>
    </row>
    <row r="36" spans="2:16" x14ac:dyDescent="0.25">
      <c r="B36" s="23"/>
      <c r="D36" s="2" t="s">
        <v>20</v>
      </c>
      <c r="H36" s="12"/>
      <c r="I36" s="11">
        <f>SUM(I32:I35)</f>
        <v>225000</v>
      </c>
      <c r="J36" s="53">
        <f>SUM(J32:J35)</f>
        <v>0</v>
      </c>
      <c r="K36" s="11"/>
      <c r="L36" s="36"/>
    </row>
    <row r="37" spans="2:16" ht="15.75" thickBot="1" x14ac:dyDescent="0.3">
      <c r="B37" s="23"/>
      <c r="L37" s="35"/>
    </row>
    <row r="38" spans="2:16" ht="19.5" customHeight="1" thickTop="1" thickBot="1" x14ac:dyDescent="0.3">
      <c r="B38" s="15"/>
      <c r="C38" s="16"/>
      <c r="D38" s="106" t="s">
        <v>32</v>
      </c>
      <c r="E38" s="106"/>
      <c r="F38" s="106"/>
      <c r="G38" s="106"/>
      <c r="H38" s="106"/>
      <c r="I38" s="17">
        <f>I19+I29+I36</f>
        <v>3775000</v>
      </c>
      <c r="J38" s="54">
        <f>J19+J29+J36</f>
        <v>0</v>
      </c>
      <c r="K38" s="17"/>
      <c r="L38" s="37"/>
    </row>
    <row r="39" spans="2:16" s="35" customFormat="1" ht="19.5" customHeight="1" thickTop="1" x14ac:dyDescent="0.25">
      <c r="B39" s="40"/>
      <c r="D39" s="41"/>
      <c r="E39" s="41"/>
      <c r="F39" s="41"/>
      <c r="G39" s="41"/>
      <c r="H39" s="41"/>
      <c r="I39" s="47" t="s">
        <v>43</v>
      </c>
      <c r="J39" s="55">
        <f>I38-J38</f>
        <v>3775000</v>
      </c>
      <c r="K39" s="37"/>
      <c r="L39" s="37"/>
      <c r="P39" s="34"/>
    </row>
    <row r="40" spans="2:16" s="35" customFormat="1" ht="19.5" customHeight="1" x14ac:dyDescent="0.25">
      <c r="B40" s="40"/>
      <c r="D40" s="41"/>
      <c r="E40" s="41"/>
      <c r="F40" s="41"/>
      <c r="G40" s="41"/>
      <c r="H40" s="41"/>
      <c r="I40" s="37"/>
      <c r="J40" s="55"/>
      <c r="K40" s="37"/>
      <c r="L40" s="37"/>
      <c r="P40" s="34"/>
    </row>
    <row r="41" spans="2:16" x14ac:dyDescent="0.25">
      <c r="B41" s="23"/>
      <c r="H41"/>
      <c r="L41" s="10"/>
    </row>
    <row r="42" spans="2:16" x14ac:dyDescent="0.25">
      <c r="B42" s="23"/>
    </row>
    <row r="43" spans="2:16" x14ac:dyDescent="0.25">
      <c r="H43" s="107" t="s">
        <v>55</v>
      </c>
      <c r="I43" s="107"/>
      <c r="J43" s="73"/>
      <c r="K43" s="31"/>
    </row>
    <row r="44" spans="2:16" x14ac:dyDescent="0.25">
      <c r="D44" s="2" t="s">
        <v>36</v>
      </c>
      <c r="H44" s="108" t="s">
        <v>33</v>
      </c>
      <c r="I44" s="108"/>
      <c r="J44" s="74"/>
      <c r="K44" s="32"/>
      <c r="L44" s="32"/>
    </row>
    <row r="51" spans="4:12" x14ac:dyDescent="0.25">
      <c r="D51" s="14" t="s">
        <v>34</v>
      </c>
      <c r="H51" s="102" t="s">
        <v>45</v>
      </c>
      <c r="I51" s="102"/>
      <c r="J51" s="75"/>
      <c r="K51" s="33"/>
    </row>
    <row r="52" spans="4:12" x14ac:dyDescent="0.25">
      <c r="D52" s="22" t="s">
        <v>35</v>
      </c>
      <c r="H52" s="102"/>
      <c r="I52" s="102"/>
      <c r="J52" s="75"/>
      <c r="K52" s="29"/>
      <c r="L52" s="20"/>
    </row>
  </sheetData>
  <mergeCells count="8">
    <mergeCell ref="H52:I52"/>
    <mergeCell ref="C10:D10"/>
    <mergeCell ref="D38:H38"/>
    <mergeCell ref="H51:I51"/>
    <mergeCell ref="Q29:R29"/>
    <mergeCell ref="Q19:R19"/>
    <mergeCell ref="H43:I43"/>
    <mergeCell ref="H44:I44"/>
  </mergeCells>
  <printOptions horizontalCentered="1"/>
  <pageMargins left="0.35433070866141736" right="0.43307086614173229" top="0.74803149606299213" bottom="0.74803149606299213" header="0.31496062992125984" footer="0.31496062992125984"/>
  <pageSetup paperSize="9" scale="79" orientation="portrait" horizontalDpi="4294967292" verticalDpi="300" r:id="rId1"/>
  <ignoredErrors>
    <ignoredError sqref="I2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51"/>
  <sheetViews>
    <sheetView showGridLines="0" tabSelected="1" view="pageBreakPreview" zoomScale="80" zoomScaleNormal="90" zoomScaleSheetLayoutView="80" workbookViewId="0">
      <selection activeCell="U17" sqref="U17"/>
    </sheetView>
  </sheetViews>
  <sheetFormatPr defaultRowHeight="15" x14ac:dyDescent="0.25"/>
  <cols>
    <col min="1" max="1" width="3.42578125" style="3" customWidth="1"/>
    <col min="2" max="2" width="4.5703125" style="3" customWidth="1"/>
    <col min="3" max="3" width="2" style="3" customWidth="1"/>
    <col min="4" max="4" width="24.85546875" style="3" customWidth="1"/>
    <col min="5" max="5" width="17.140625" style="3" customWidth="1"/>
    <col min="6" max="6" width="10" style="3" customWidth="1"/>
    <col min="7" max="7" width="8.7109375" style="3" bestFit="1" customWidth="1"/>
    <col min="8" max="9" width="17.28515625" style="3" customWidth="1"/>
    <col min="10" max="10" width="2.42578125" style="3" customWidth="1"/>
    <col min="11" max="11" width="14.42578125" style="50" hidden="1" customWidth="1"/>
    <col min="12" max="12" width="1" style="3" customWidth="1"/>
    <col min="13" max="13" width="17.28515625" style="3" customWidth="1"/>
    <col min="14" max="14" width="13.7109375" style="3" bestFit="1" customWidth="1"/>
    <col min="15" max="15" width="12.140625" style="3" bestFit="1" customWidth="1"/>
    <col min="16" max="16" width="9.140625" style="3"/>
    <col min="17" max="17" width="19.42578125" style="1" customWidth="1"/>
    <col min="18" max="18" width="13.7109375" style="3" bestFit="1" customWidth="1"/>
    <col min="19" max="19" width="12.140625" style="3" bestFit="1" customWidth="1"/>
    <col min="20" max="16384" width="9.140625" style="3"/>
  </cols>
  <sheetData>
    <row r="2" spans="2:19" s="6" customFormat="1" ht="18.75" x14ac:dyDescent="0.3">
      <c r="B2" s="6" t="s">
        <v>1</v>
      </c>
      <c r="J2" s="6" t="s">
        <v>60</v>
      </c>
      <c r="K2" s="70"/>
      <c r="Q2" s="18"/>
    </row>
    <row r="3" spans="2:19" s="6" customFormat="1" ht="18.75" x14ac:dyDescent="0.3">
      <c r="B3" s="6" t="s">
        <v>2</v>
      </c>
      <c r="K3" s="70"/>
      <c r="Q3" s="18"/>
    </row>
    <row r="4" spans="2:19" s="6" customFormat="1" ht="18.75" x14ac:dyDescent="0.3">
      <c r="B4" s="6" t="s">
        <v>87</v>
      </c>
      <c r="K4" s="70"/>
      <c r="Q4" s="18"/>
    </row>
    <row r="5" spans="2:19" s="5" customFormat="1" ht="15.75" x14ac:dyDescent="0.25">
      <c r="B5" s="5" t="s">
        <v>88</v>
      </c>
      <c r="K5" s="71"/>
      <c r="Q5" s="9"/>
    </row>
    <row r="6" spans="2:19" s="4" customFormat="1" ht="15.75" x14ac:dyDescent="0.25">
      <c r="B6" s="4" t="s">
        <v>82</v>
      </c>
      <c r="K6" s="72"/>
      <c r="Q6" s="8"/>
    </row>
    <row r="7" spans="2:19" x14ac:dyDescent="0.25">
      <c r="B7" s="109" t="s">
        <v>89</v>
      </c>
      <c r="C7" s="109"/>
      <c r="D7" s="109"/>
      <c r="E7" s="109"/>
      <c r="F7" s="109"/>
      <c r="G7" s="109"/>
      <c r="H7" s="109"/>
      <c r="I7" s="109"/>
      <c r="J7" s="109"/>
    </row>
    <row r="8" spans="2:19" ht="15.75" thickBot="1" x14ac:dyDescent="0.3">
      <c r="B8" s="101" t="s">
        <v>83</v>
      </c>
      <c r="F8" s="78"/>
      <c r="G8" s="2"/>
      <c r="H8" s="2"/>
      <c r="M8" s="35"/>
    </row>
    <row r="9" spans="2:19" ht="20.25" customHeight="1" thickTop="1" thickBot="1" x14ac:dyDescent="0.3">
      <c r="B9" s="89" t="s">
        <v>7</v>
      </c>
      <c r="C9" s="103" t="s">
        <v>16</v>
      </c>
      <c r="D9" s="103"/>
      <c r="E9" s="89" t="s">
        <v>6</v>
      </c>
      <c r="F9" s="89" t="s">
        <v>8</v>
      </c>
      <c r="G9" s="89" t="s">
        <v>9</v>
      </c>
      <c r="H9" s="89" t="s">
        <v>11</v>
      </c>
      <c r="I9" s="89" t="s">
        <v>12</v>
      </c>
      <c r="J9" s="89"/>
      <c r="K9" s="49" t="s">
        <v>57</v>
      </c>
      <c r="L9" s="89"/>
      <c r="M9" s="38"/>
    </row>
    <row r="10" spans="2:19" ht="15.75" thickTop="1" x14ac:dyDescent="0.25">
      <c r="B10" s="2"/>
      <c r="C10" s="92"/>
      <c r="D10" s="92"/>
      <c r="E10" s="92"/>
    </row>
    <row r="11" spans="2:19" x14ac:dyDescent="0.25">
      <c r="B11" s="92" t="s">
        <v>4</v>
      </c>
      <c r="C11" s="2" t="s">
        <v>0</v>
      </c>
      <c r="M11" s="76" t="s">
        <v>58</v>
      </c>
      <c r="N11" s="77" t="s">
        <v>59</v>
      </c>
    </row>
    <row r="12" spans="2:19" x14ac:dyDescent="0.25">
      <c r="B12" s="93"/>
      <c r="C12" s="7" t="s">
        <v>5</v>
      </c>
      <c r="D12" t="s">
        <v>77</v>
      </c>
      <c r="E12" t="s">
        <v>13</v>
      </c>
      <c r="F12" s="93">
        <v>2</v>
      </c>
      <c r="G12" s="94" t="s">
        <v>13</v>
      </c>
      <c r="H12" s="10">
        <v>225000</v>
      </c>
      <c r="I12" s="19">
        <f>H12*F12</f>
        <v>450000</v>
      </c>
      <c r="J12" s="10"/>
      <c r="K12" s="51">
        <f t="shared" ref="K12" si="0">F12*H12</f>
        <v>450000</v>
      </c>
      <c r="L12" s="10"/>
      <c r="N12" s="10"/>
    </row>
    <row r="13" spans="2:19" x14ac:dyDescent="0.25">
      <c r="B13" s="95"/>
      <c r="C13" s="7" t="s">
        <v>5</v>
      </c>
      <c r="D13" t="s">
        <v>42</v>
      </c>
      <c r="E13" t="s">
        <v>13</v>
      </c>
      <c r="F13" s="95">
        <v>2</v>
      </c>
      <c r="G13" s="96" t="s">
        <v>13</v>
      </c>
      <c r="H13" s="10">
        <v>100000</v>
      </c>
      <c r="I13" s="13">
        <f>H13*F13</f>
        <v>200000</v>
      </c>
      <c r="J13" s="10"/>
      <c r="K13" s="51">
        <f t="shared" ref="K13" si="1">F13*H13</f>
        <v>200000</v>
      </c>
      <c r="L13" s="10"/>
      <c r="N13" s="10"/>
    </row>
    <row r="14" spans="2:19" x14ac:dyDescent="0.25">
      <c r="B14" s="90"/>
      <c r="D14" s="2" t="s">
        <v>20</v>
      </c>
      <c r="H14" s="12"/>
      <c r="I14" s="11">
        <f>SUM(I12:I13)</f>
        <v>650000</v>
      </c>
      <c r="J14" s="11"/>
      <c r="K14" s="11" t="e">
        <f>SUM(#REF!)</f>
        <v>#REF!</v>
      </c>
      <c r="L14" s="11"/>
      <c r="M14" s="11" t="e">
        <f>K14-I14</f>
        <v>#REF!</v>
      </c>
      <c r="N14" s="11" t="e">
        <f>SUM(#REF!)</f>
        <v>#REF!</v>
      </c>
      <c r="Q14" s="36"/>
      <c r="R14" s="104"/>
      <c r="S14" s="105"/>
    </row>
    <row r="15" spans="2:19" x14ac:dyDescent="0.25">
      <c r="B15" s="2"/>
      <c r="C15" s="92"/>
      <c r="D15" s="92"/>
      <c r="E15" s="92"/>
      <c r="Q15" s="35"/>
    </row>
    <row r="16" spans="2:19" x14ac:dyDescent="0.25">
      <c r="B16" s="92" t="s">
        <v>14</v>
      </c>
      <c r="C16" s="2" t="s">
        <v>15</v>
      </c>
      <c r="Q16" s="35"/>
    </row>
    <row r="17" spans="2:19" x14ac:dyDescent="0.25">
      <c r="B17" s="90"/>
      <c r="C17" s="7" t="s">
        <v>5</v>
      </c>
      <c r="D17" t="s">
        <v>71</v>
      </c>
      <c r="F17" s="90">
        <v>0</v>
      </c>
      <c r="G17" s="91" t="s">
        <v>19</v>
      </c>
      <c r="H17" s="10">
        <v>400000</v>
      </c>
      <c r="I17" s="10">
        <f t="shared" ref="I17:I23" si="2">F17*H17</f>
        <v>0</v>
      </c>
      <c r="J17" s="10"/>
      <c r="K17" s="51">
        <f>375000*2</f>
        <v>750000</v>
      </c>
      <c r="L17" s="10"/>
      <c r="Q17" s="19"/>
    </row>
    <row r="18" spans="2:19" ht="17.25" x14ac:dyDescent="0.4">
      <c r="B18" s="90"/>
      <c r="C18" s="7" t="s">
        <v>5</v>
      </c>
      <c r="D18" t="s">
        <v>21</v>
      </c>
      <c r="F18" s="90">
        <v>0</v>
      </c>
      <c r="G18" s="91" t="s">
        <v>13</v>
      </c>
      <c r="H18" s="10">
        <v>450000</v>
      </c>
      <c r="I18" s="19">
        <f t="shared" si="2"/>
        <v>0</v>
      </c>
      <c r="J18" s="19"/>
      <c r="K18" s="84"/>
      <c r="L18" s="19"/>
      <c r="Q18" s="19"/>
    </row>
    <row r="19" spans="2:19" x14ac:dyDescent="0.25">
      <c r="B19" s="90"/>
      <c r="C19" s="7" t="s">
        <v>5</v>
      </c>
      <c r="D19" s="98" t="s">
        <v>78</v>
      </c>
      <c r="F19" s="90">
        <v>2</v>
      </c>
      <c r="G19" s="91" t="s">
        <v>84</v>
      </c>
      <c r="H19" s="97">
        <v>200000</v>
      </c>
      <c r="I19" s="10">
        <f t="shared" si="2"/>
        <v>400000</v>
      </c>
      <c r="J19" s="10"/>
      <c r="K19" s="51">
        <f>375000*2</f>
        <v>750000</v>
      </c>
      <c r="L19" s="10"/>
      <c r="Q19" s="19"/>
    </row>
    <row r="20" spans="2:19" x14ac:dyDescent="0.25">
      <c r="B20" s="90"/>
      <c r="C20" s="7" t="s">
        <v>5</v>
      </c>
      <c r="D20" t="s">
        <v>85</v>
      </c>
      <c r="F20" s="90">
        <v>2</v>
      </c>
      <c r="G20" s="91" t="s">
        <v>19</v>
      </c>
      <c r="H20" s="10">
        <v>150000</v>
      </c>
      <c r="I20" s="10">
        <f t="shared" si="2"/>
        <v>300000</v>
      </c>
      <c r="J20" s="10"/>
      <c r="K20" s="51">
        <v>200000</v>
      </c>
      <c r="L20" s="10"/>
      <c r="M20" s="3">
        <f>154500+40000+20000</f>
        <v>214500</v>
      </c>
      <c r="N20" s="10"/>
      <c r="O20" s="10"/>
      <c r="Q20" s="19"/>
    </row>
    <row r="21" spans="2:19" x14ac:dyDescent="0.25">
      <c r="B21" s="90"/>
      <c r="C21" s="7" t="s">
        <v>5</v>
      </c>
      <c r="D21" t="s">
        <v>24</v>
      </c>
      <c r="F21" s="90">
        <v>1</v>
      </c>
      <c r="G21" s="91" t="s">
        <v>25</v>
      </c>
      <c r="H21" s="10">
        <v>500000</v>
      </c>
      <c r="I21" s="19">
        <f t="shared" si="2"/>
        <v>500000</v>
      </c>
      <c r="J21" s="19"/>
      <c r="K21" s="52">
        <v>2460000</v>
      </c>
      <c r="L21" s="19"/>
      <c r="M21" s="10"/>
      <c r="Q21" s="19"/>
    </row>
    <row r="22" spans="2:19" x14ac:dyDescent="0.25">
      <c r="B22" s="99"/>
      <c r="C22" s="7" t="s">
        <v>5</v>
      </c>
      <c r="D22" t="s">
        <v>80</v>
      </c>
      <c r="F22" s="99">
        <v>0</v>
      </c>
      <c r="G22" s="100" t="s">
        <v>25</v>
      </c>
      <c r="H22" s="10">
        <v>150000</v>
      </c>
      <c r="I22" s="19">
        <f t="shared" ref="I22" si="3">F22*H22</f>
        <v>0</v>
      </c>
      <c r="J22" s="19"/>
      <c r="K22" s="52">
        <v>2460000</v>
      </c>
      <c r="L22" s="19"/>
      <c r="M22" s="10"/>
      <c r="Q22" s="19"/>
    </row>
    <row r="23" spans="2:19" ht="17.25" x14ac:dyDescent="0.4">
      <c r="B23" s="90"/>
      <c r="C23" s="7" t="s">
        <v>5</v>
      </c>
      <c r="D23" t="s">
        <v>79</v>
      </c>
      <c r="F23" s="90">
        <v>0</v>
      </c>
      <c r="G23" s="91" t="s">
        <v>19</v>
      </c>
      <c r="H23" s="10">
        <v>75000</v>
      </c>
      <c r="I23" s="79">
        <f t="shared" si="2"/>
        <v>0</v>
      </c>
      <c r="J23" s="19"/>
      <c r="K23" s="84"/>
      <c r="L23" s="19"/>
      <c r="Q23" s="19"/>
    </row>
    <row r="24" spans="2:19" x14ac:dyDescent="0.25">
      <c r="B24" s="90"/>
      <c r="D24" s="2" t="s">
        <v>20</v>
      </c>
      <c r="H24" s="12"/>
      <c r="I24" s="12">
        <f>SUM(I17:I23)</f>
        <v>1200000</v>
      </c>
      <c r="J24" s="12"/>
      <c r="K24" s="53">
        <f>SUM(K19:K23)</f>
        <v>5870000</v>
      </c>
      <c r="L24" s="11"/>
      <c r="M24" s="10"/>
      <c r="Q24" s="36"/>
      <c r="R24" s="104"/>
      <c r="S24" s="105"/>
    </row>
    <row r="25" spans="2:19" x14ac:dyDescent="0.25">
      <c r="B25" s="2"/>
      <c r="C25" s="92"/>
      <c r="D25" s="92"/>
      <c r="E25" s="92"/>
      <c r="Q25" s="35"/>
    </row>
    <row r="26" spans="2:19" x14ac:dyDescent="0.25">
      <c r="B26" s="92" t="s">
        <v>26</v>
      </c>
      <c r="C26" s="2" t="s">
        <v>27</v>
      </c>
      <c r="Q26" s="35"/>
    </row>
    <row r="27" spans="2:19" x14ac:dyDescent="0.25">
      <c r="B27" s="90"/>
      <c r="C27" s="7" t="s">
        <v>5</v>
      </c>
      <c r="D27" t="s">
        <v>81</v>
      </c>
      <c r="E27"/>
      <c r="F27" s="90">
        <v>0</v>
      </c>
      <c r="G27" s="91" t="s">
        <v>29</v>
      </c>
      <c r="H27" s="10">
        <v>100000</v>
      </c>
      <c r="I27" s="10">
        <f>F27*H27</f>
        <v>0</v>
      </c>
      <c r="J27" s="10"/>
      <c r="K27" s="51">
        <f>F27*H27</f>
        <v>0</v>
      </c>
      <c r="L27" s="10"/>
      <c r="Q27" s="19"/>
    </row>
    <row r="28" spans="2:19" x14ac:dyDescent="0.25">
      <c r="B28" s="90"/>
      <c r="C28" s="7" t="s">
        <v>5</v>
      </c>
      <c r="D28" t="s">
        <v>30</v>
      </c>
      <c r="F28" s="90">
        <v>1</v>
      </c>
      <c r="G28" s="91" t="s">
        <v>29</v>
      </c>
      <c r="H28" s="10">
        <v>25000</v>
      </c>
      <c r="I28" s="10">
        <f>F28*H28</f>
        <v>25000</v>
      </c>
      <c r="J28" s="10"/>
      <c r="K28" s="51">
        <f>F28*H28</f>
        <v>25000</v>
      </c>
      <c r="L28" s="10"/>
      <c r="Q28" s="19"/>
    </row>
    <row r="29" spans="2:19" x14ac:dyDescent="0.25">
      <c r="B29" s="90"/>
      <c r="C29" s="7" t="s">
        <v>5</v>
      </c>
      <c r="D29" t="s">
        <v>63</v>
      </c>
      <c r="F29" s="90"/>
      <c r="G29" s="91" t="s">
        <v>65</v>
      </c>
      <c r="H29" s="10">
        <v>450000</v>
      </c>
      <c r="I29" s="10">
        <f>H29*F29</f>
        <v>0</v>
      </c>
      <c r="J29" s="10"/>
      <c r="K29" s="51">
        <f>200000+35000</f>
        <v>235000</v>
      </c>
      <c r="L29" s="10"/>
      <c r="Q29" s="19"/>
    </row>
    <row r="30" spans="2:19" x14ac:dyDescent="0.25">
      <c r="B30" s="90"/>
      <c r="C30" s="7" t="s">
        <v>5</v>
      </c>
      <c r="D30" t="s">
        <v>64</v>
      </c>
      <c r="F30" s="90"/>
      <c r="G30" s="91" t="s">
        <v>65</v>
      </c>
      <c r="H30" s="10">
        <v>150000</v>
      </c>
      <c r="I30" s="10">
        <f>H30*F30</f>
        <v>0</v>
      </c>
      <c r="J30" s="10"/>
      <c r="K30" s="51">
        <f>200000+35000</f>
        <v>235000</v>
      </c>
      <c r="L30" s="10"/>
      <c r="Q30" s="19"/>
    </row>
    <row r="31" spans="2:19" x14ac:dyDescent="0.25">
      <c r="B31" s="90"/>
      <c r="C31" s="7" t="s">
        <v>5</v>
      </c>
      <c r="D31" t="s">
        <v>66</v>
      </c>
      <c r="F31" s="90"/>
      <c r="G31" s="91" t="s">
        <v>65</v>
      </c>
      <c r="H31" s="10">
        <v>50000</v>
      </c>
      <c r="I31" s="10">
        <f>H31*F31</f>
        <v>0</v>
      </c>
      <c r="J31" s="10"/>
      <c r="K31" s="51">
        <f>200000+35000</f>
        <v>235000</v>
      </c>
      <c r="L31" s="10"/>
      <c r="Q31" s="19"/>
    </row>
    <row r="32" spans="2:19" ht="17.25" x14ac:dyDescent="0.4">
      <c r="B32" s="90"/>
      <c r="C32" s="7" t="s">
        <v>5</v>
      </c>
      <c r="D32" t="s">
        <v>31</v>
      </c>
      <c r="F32" s="90"/>
      <c r="G32" s="91" t="s">
        <v>29</v>
      </c>
      <c r="H32" s="10">
        <v>50000</v>
      </c>
      <c r="I32" s="13">
        <f>F32*H32</f>
        <v>0</v>
      </c>
      <c r="J32" s="19"/>
      <c r="K32" s="80">
        <f>F32*H32</f>
        <v>0</v>
      </c>
      <c r="L32" s="19"/>
      <c r="Q32" s="19"/>
    </row>
    <row r="33" spans="2:13" x14ac:dyDescent="0.25">
      <c r="B33" s="90"/>
      <c r="D33" s="2" t="s">
        <v>20</v>
      </c>
      <c r="H33" s="12"/>
      <c r="I33" s="11">
        <f>SUM(I27:I32)</f>
        <v>25000</v>
      </c>
      <c r="J33" s="11"/>
      <c r="K33" s="81">
        <f>SUM(K27:K32)</f>
        <v>730000</v>
      </c>
      <c r="L33" s="11"/>
      <c r="M33" s="36"/>
    </row>
    <row r="34" spans="2:13" hidden="1" x14ac:dyDescent="0.25">
      <c r="B34" s="90"/>
      <c r="D34" s="2"/>
      <c r="H34" s="12"/>
      <c r="I34" s="11"/>
      <c r="J34" s="11"/>
      <c r="K34" s="53"/>
      <c r="L34" s="11"/>
      <c r="M34" s="36"/>
    </row>
    <row r="35" spans="2:13" hidden="1" x14ac:dyDescent="0.25">
      <c r="B35" s="90"/>
      <c r="D35" s="2"/>
      <c r="H35" s="12"/>
      <c r="I35" s="11"/>
      <c r="J35" s="11"/>
      <c r="K35" s="53"/>
      <c r="L35" s="11"/>
      <c r="M35" s="36"/>
    </row>
    <row r="36" spans="2:13" hidden="1" x14ac:dyDescent="0.25">
      <c r="B36" s="90"/>
      <c r="D36" s="2"/>
      <c r="H36" s="12"/>
      <c r="I36" s="11"/>
      <c r="J36" s="11"/>
      <c r="K36" s="53"/>
      <c r="L36" s="11"/>
      <c r="M36" s="36"/>
    </row>
    <row r="37" spans="2:13" hidden="1" x14ac:dyDescent="0.25">
      <c r="B37" s="90"/>
      <c r="D37" s="2"/>
      <c r="H37" s="12"/>
      <c r="I37" s="11"/>
      <c r="J37" s="11"/>
      <c r="K37" s="53"/>
      <c r="L37" s="11"/>
      <c r="M37" s="36"/>
    </row>
    <row r="38" spans="2:13" ht="15.75" thickBot="1" x14ac:dyDescent="0.3">
      <c r="B38" s="90"/>
      <c r="M38" s="35"/>
    </row>
    <row r="39" spans="2:13" ht="19.5" customHeight="1" thickTop="1" thickBot="1" x14ac:dyDescent="0.3">
      <c r="B39" s="15"/>
      <c r="C39" s="16"/>
      <c r="D39" s="106" t="s">
        <v>32</v>
      </c>
      <c r="E39" s="106"/>
      <c r="F39" s="106"/>
      <c r="G39" s="106"/>
      <c r="H39" s="106"/>
      <c r="I39" s="17">
        <f>I14+I24+I33</f>
        <v>1875000</v>
      </c>
      <c r="J39" s="17"/>
      <c r="K39" s="54" t="e">
        <f>K14+K24+#REF!+K33</f>
        <v>#REF!</v>
      </c>
      <c r="L39" s="17"/>
      <c r="M39" s="37"/>
    </row>
    <row r="40" spans="2:13" ht="15.75" thickTop="1" x14ac:dyDescent="0.25">
      <c r="B40" s="90"/>
      <c r="H40"/>
      <c r="M40" s="10"/>
    </row>
    <row r="41" spans="2:13" x14ac:dyDescent="0.25">
      <c r="B41" s="90"/>
    </row>
    <row r="42" spans="2:13" x14ac:dyDescent="0.25">
      <c r="H42" s="107" t="s">
        <v>86</v>
      </c>
      <c r="I42" s="107"/>
      <c r="J42" s="91"/>
      <c r="K42" s="73"/>
      <c r="L42" s="31"/>
    </row>
    <row r="43" spans="2:13" x14ac:dyDescent="0.25">
      <c r="D43" s="2" t="s">
        <v>36</v>
      </c>
      <c r="H43" s="108" t="s">
        <v>33</v>
      </c>
      <c r="I43" s="108"/>
      <c r="J43" s="92"/>
      <c r="K43" s="74"/>
      <c r="L43" s="32"/>
      <c r="M43" s="32"/>
    </row>
    <row r="50" spans="4:13" x14ac:dyDescent="0.25">
      <c r="D50" s="14" t="s">
        <v>34</v>
      </c>
      <c r="H50" s="102" t="s">
        <v>77</v>
      </c>
      <c r="I50" s="102"/>
      <c r="J50" s="88"/>
      <c r="K50" s="75"/>
      <c r="L50" s="33"/>
    </row>
    <row r="51" spans="4:13" x14ac:dyDescent="0.25">
      <c r="D51" s="91" t="s">
        <v>35</v>
      </c>
      <c r="H51" s="102"/>
      <c r="I51" s="102"/>
      <c r="J51" s="88"/>
      <c r="K51" s="75"/>
      <c r="L51" s="88"/>
      <c r="M51" s="88"/>
    </row>
  </sheetData>
  <mergeCells count="9">
    <mergeCell ref="B7:J7"/>
    <mergeCell ref="H50:I50"/>
    <mergeCell ref="H51:I51"/>
    <mergeCell ref="C9:D9"/>
    <mergeCell ref="R14:S14"/>
    <mergeCell ref="R24:S24"/>
    <mergeCell ref="D39:H39"/>
    <mergeCell ref="H42:I42"/>
    <mergeCell ref="H43:I43"/>
  </mergeCells>
  <printOptions horizontalCentered="1"/>
  <pageMargins left="0.35433070866141736" right="0.43307086614173229" top="0.74803149606299213" bottom="0.74803149606299213" header="0.31496062992125984" footer="0.31496062992125984"/>
  <pageSetup paperSize="9" scale="79" orientation="portrait" horizontalDpi="4294967292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52"/>
  <sheetViews>
    <sheetView showGridLines="0" view="pageBreakPreview" topLeftCell="A4" zoomScale="80" zoomScaleNormal="90" zoomScaleSheetLayoutView="80" workbookViewId="0">
      <selection activeCell="F31" sqref="F31"/>
    </sheetView>
  </sheetViews>
  <sheetFormatPr defaultRowHeight="15" x14ac:dyDescent="0.25"/>
  <cols>
    <col min="1" max="1" width="3.42578125" style="3" customWidth="1"/>
    <col min="2" max="2" width="4.5703125" style="3" customWidth="1"/>
    <col min="3" max="3" width="2" style="3" customWidth="1"/>
    <col min="4" max="4" width="24.85546875" style="3" customWidth="1"/>
    <col min="5" max="5" width="17.140625" style="3" customWidth="1"/>
    <col min="6" max="6" width="10" style="3" customWidth="1"/>
    <col min="7" max="7" width="8.7109375" style="3" bestFit="1" customWidth="1"/>
    <col min="8" max="9" width="17.28515625" style="3" customWidth="1"/>
    <col min="10" max="10" width="2.42578125" style="3" customWidth="1"/>
    <col min="11" max="11" width="14.42578125" style="50" hidden="1" customWidth="1"/>
    <col min="12" max="12" width="1" style="3" customWidth="1"/>
    <col min="13" max="13" width="17.28515625" style="3" customWidth="1"/>
    <col min="14" max="14" width="13.7109375" style="3" bestFit="1" customWidth="1"/>
    <col min="15" max="15" width="12.140625" style="3" bestFit="1" customWidth="1"/>
    <col min="16" max="16" width="9.140625" style="3"/>
    <col min="17" max="17" width="19.42578125" style="1" customWidth="1"/>
    <col min="18" max="18" width="13.7109375" style="3" bestFit="1" customWidth="1"/>
    <col min="19" max="19" width="12.140625" style="3" bestFit="1" customWidth="1"/>
    <col min="20" max="16384" width="9.140625" style="3"/>
  </cols>
  <sheetData>
    <row r="2" spans="2:19" s="6" customFormat="1" ht="18.75" x14ac:dyDescent="0.3">
      <c r="B2" s="6" t="s">
        <v>1</v>
      </c>
      <c r="J2" s="6" t="s">
        <v>60</v>
      </c>
      <c r="K2" s="70"/>
      <c r="Q2" s="18"/>
    </row>
    <row r="3" spans="2:19" s="6" customFormat="1" ht="18.75" x14ac:dyDescent="0.3">
      <c r="B3" s="6" t="s">
        <v>2</v>
      </c>
      <c r="K3" s="70"/>
      <c r="Q3" s="18"/>
    </row>
    <row r="4" spans="2:19" s="6" customFormat="1" ht="18.75" x14ac:dyDescent="0.3">
      <c r="B4" s="6" t="s">
        <v>3</v>
      </c>
      <c r="K4" s="70"/>
      <c r="Q4" s="18"/>
    </row>
    <row r="5" spans="2:19" s="5" customFormat="1" ht="15.75" x14ac:dyDescent="0.25">
      <c r="B5" s="5" t="s">
        <v>73</v>
      </c>
      <c r="K5" s="71"/>
      <c r="Q5" s="9"/>
    </row>
    <row r="6" spans="2:19" s="4" customFormat="1" ht="15.75" x14ac:dyDescent="0.25">
      <c r="B6" s="4" t="s">
        <v>68</v>
      </c>
      <c r="K6" s="72"/>
      <c r="Q6" s="8"/>
    </row>
    <row r="7" spans="2:19" x14ac:dyDescent="0.25">
      <c r="B7" t="s">
        <v>74</v>
      </c>
    </row>
    <row r="8" spans="2:19" ht="15.75" thickBot="1" x14ac:dyDescent="0.3">
      <c r="B8" t="s">
        <v>70</v>
      </c>
      <c r="F8" s="78"/>
      <c r="G8" s="2"/>
      <c r="M8" s="35"/>
    </row>
    <row r="9" spans="2:19" ht="20.25" customHeight="1" thickTop="1" thickBot="1" x14ac:dyDescent="0.3">
      <c r="B9" s="66" t="s">
        <v>7</v>
      </c>
      <c r="C9" s="103" t="s">
        <v>16</v>
      </c>
      <c r="D9" s="103"/>
      <c r="E9" s="66" t="s">
        <v>6</v>
      </c>
      <c r="F9" s="66" t="s">
        <v>8</v>
      </c>
      <c r="G9" s="66" t="s">
        <v>9</v>
      </c>
      <c r="H9" s="66" t="s">
        <v>11</v>
      </c>
      <c r="I9" s="66" t="s">
        <v>12</v>
      </c>
      <c r="J9" s="66"/>
      <c r="K9" s="49" t="s">
        <v>57</v>
      </c>
      <c r="L9" s="66"/>
      <c r="M9" s="38"/>
    </row>
    <row r="10" spans="2:19" ht="15.75" thickTop="1" x14ac:dyDescent="0.25">
      <c r="B10" s="2"/>
      <c r="C10" s="69"/>
      <c r="D10" s="69"/>
      <c r="E10" s="69"/>
    </row>
    <row r="11" spans="2:19" x14ac:dyDescent="0.25">
      <c r="B11" s="69" t="s">
        <v>4</v>
      </c>
      <c r="C11" s="2" t="s">
        <v>0</v>
      </c>
      <c r="M11" s="76" t="s">
        <v>58</v>
      </c>
      <c r="N11" s="77" t="s">
        <v>59</v>
      </c>
    </row>
    <row r="12" spans="2:19" x14ac:dyDescent="0.25">
      <c r="B12" s="93"/>
      <c r="C12" s="7" t="s">
        <v>5</v>
      </c>
      <c r="D12" t="s">
        <v>39</v>
      </c>
      <c r="E12" t="s">
        <v>75</v>
      </c>
      <c r="F12" s="93"/>
      <c r="G12" s="94" t="s">
        <v>13</v>
      </c>
      <c r="H12" s="10">
        <f>I13*1/3</f>
        <v>200000</v>
      </c>
      <c r="I12" s="19">
        <f>H12</f>
        <v>200000</v>
      </c>
      <c r="J12" s="10"/>
      <c r="K12" s="51">
        <f t="shared" ref="K12" si="0">F12*H12</f>
        <v>0</v>
      </c>
      <c r="L12" s="10"/>
      <c r="N12" s="10"/>
    </row>
    <row r="13" spans="2:19" ht="17.25" x14ac:dyDescent="0.4">
      <c r="B13" s="82"/>
      <c r="C13" s="7" t="s">
        <v>5</v>
      </c>
      <c r="D13" t="s">
        <v>69</v>
      </c>
      <c r="E13" t="s">
        <v>75</v>
      </c>
      <c r="F13" s="82">
        <v>3</v>
      </c>
      <c r="G13" s="83" t="s">
        <v>13</v>
      </c>
      <c r="H13" s="10">
        <v>200000</v>
      </c>
      <c r="I13" s="79">
        <f t="shared" ref="I13" si="1">F13*H13</f>
        <v>600000</v>
      </c>
      <c r="J13" s="10"/>
      <c r="K13" s="51">
        <f t="shared" ref="K13" si="2">F13*H13</f>
        <v>600000</v>
      </c>
      <c r="L13" s="10"/>
      <c r="N13" s="10"/>
    </row>
    <row r="14" spans="2:19" x14ac:dyDescent="0.25">
      <c r="B14" s="67"/>
      <c r="D14" s="2" t="s">
        <v>20</v>
      </c>
      <c r="H14" s="12"/>
      <c r="I14" s="11">
        <f>I12+I13</f>
        <v>800000</v>
      </c>
      <c r="J14" s="11"/>
      <c r="K14" s="11">
        <f>SUM(K13:K13)</f>
        <v>600000</v>
      </c>
      <c r="L14" s="11"/>
      <c r="M14" s="11">
        <f>K14-I14</f>
        <v>-200000</v>
      </c>
      <c r="N14" s="11">
        <f>SUM(N13:N13)</f>
        <v>0</v>
      </c>
      <c r="Q14" s="36"/>
      <c r="R14" s="104"/>
      <c r="S14" s="105"/>
    </row>
    <row r="15" spans="2:19" x14ac:dyDescent="0.25">
      <c r="B15" s="2"/>
      <c r="C15" s="69"/>
      <c r="D15" s="69"/>
      <c r="E15" s="69"/>
      <c r="Q15" s="35"/>
    </row>
    <row r="16" spans="2:19" x14ac:dyDescent="0.25">
      <c r="B16" s="69" t="s">
        <v>14</v>
      </c>
      <c r="C16" s="2" t="s">
        <v>15</v>
      </c>
      <c r="Q16" s="35"/>
    </row>
    <row r="17" spans="2:19" x14ac:dyDescent="0.25">
      <c r="B17" s="90"/>
      <c r="C17" s="7" t="s">
        <v>5</v>
      </c>
      <c r="D17" t="s">
        <v>71</v>
      </c>
      <c r="F17" s="90">
        <v>2</v>
      </c>
      <c r="G17" s="91" t="s">
        <v>13</v>
      </c>
      <c r="H17" s="10">
        <v>200000</v>
      </c>
      <c r="I17" s="10">
        <f t="shared" ref="I17:I18" si="3">F17*H17</f>
        <v>400000</v>
      </c>
      <c r="J17" s="10"/>
      <c r="K17" s="51">
        <f>375000*2</f>
        <v>750000</v>
      </c>
      <c r="L17" s="10"/>
      <c r="Q17" s="19"/>
    </row>
    <row r="18" spans="2:19" ht="17.25" x14ac:dyDescent="0.4">
      <c r="B18" s="90"/>
      <c r="C18" s="7" t="s">
        <v>5</v>
      </c>
      <c r="D18" t="s">
        <v>21</v>
      </c>
      <c r="F18" s="90">
        <v>3</v>
      </c>
      <c r="G18" s="91" t="s">
        <v>13</v>
      </c>
      <c r="H18" s="10">
        <v>450000</v>
      </c>
      <c r="I18" s="19">
        <f t="shared" si="3"/>
        <v>1350000</v>
      </c>
      <c r="J18" s="19"/>
      <c r="K18" s="84"/>
      <c r="L18" s="19"/>
      <c r="Q18" s="19"/>
    </row>
    <row r="19" spans="2:19" x14ac:dyDescent="0.25">
      <c r="B19" s="67"/>
      <c r="C19" s="7" t="s">
        <v>5</v>
      </c>
      <c r="D19" t="s">
        <v>62</v>
      </c>
      <c r="F19" s="67">
        <v>3</v>
      </c>
      <c r="G19" s="68" t="s">
        <v>13</v>
      </c>
      <c r="H19" s="10">
        <v>150000</v>
      </c>
      <c r="I19" s="10">
        <f t="shared" ref="I19:I22" si="4">F19*H19</f>
        <v>450000</v>
      </c>
      <c r="J19" s="10"/>
      <c r="K19" s="51">
        <f>375000*2</f>
        <v>750000</v>
      </c>
      <c r="L19" s="10"/>
      <c r="Q19" s="19"/>
    </row>
    <row r="20" spans="2:19" x14ac:dyDescent="0.25">
      <c r="B20" s="67"/>
      <c r="C20" s="7" t="s">
        <v>5</v>
      </c>
      <c r="D20" t="s">
        <v>76</v>
      </c>
      <c r="F20" s="67">
        <v>3</v>
      </c>
      <c r="G20" s="85" t="s">
        <v>13</v>
      </c>
      <c r="H20" s="10">
        <v>25000</v>
      </c>
      <c r="I20" s="10">
        <f t="shared" si="4"/>
        <v>75000</v>
      </c>
      <c r="J20" s="10"/>
      <c r="K20" s="51">
        <v>200000</v>
      </c>
      <c r="L20" s="10"/>
      <c r="M20" s="3">
        <f>154500+40000+20000</f>
        <v>214500</v>
      </c>
      <c r="N20" s="10"/>
      <c r="O20" s="10"/>
      <c r="Q20" s="19"/>
    </row>
    <row r="21" spans="2:19" x14ac:dyDescent="0.25">
      <c r="B21" s="67"/>
      <c r="C21" s="7" t="s">
        <v>5</v>
      </c>
      <c r="D21" t="s">
        <v>24</v>
      </c>
      <c r="F21" s="67">
        <v>2</v>
      </c>
      <c r="G21" s="68" t="s">
        <v>25</v>
      </c>
      <c r="H21" s="10">
        <v>400000</v>
      </c>
      <c r="I21" s="19">
        <f t="shared" si="4"/>
        <v>800000</v>
      </c>
      <c r="J21" s="19"/>
      <c r="K21" s="52">
        <v>2460000</v>
      </c>
      <c r="L21" s="19"/>
      <c r="M21" s="10"/>
      <c r="Q21" s="19"/>
    </row>
    <row r="22" spans="2:19" ht="17.25" x14ac:dyDescent="0.4">
      <c r="B22" s="67"/>
      <c r="C22" s="7" t="s">
        <v>5</v>
      </c>
      <c r="D22" t="s">
        <v>56</v>
      </c>
      <c r="F22" s="67">
        <v>0</v>
      </c>
      <c r="G22" s="68" t="s">
        <v>25</v>
      </c>
      <c r="H22" s="10">
        <v>200000</v>
      </c>
      <c r="I22" s="79">
        <f t="shared" si="4"/>
        <v>0</v>
      </c>
      <c r="J22" s="19"/>
      <c r="K22" s="84"/>
      <c r="L22" s="19"/>
      <c r="Q22" s="19"/>
    </row>
    <row r="23" spans="2:19" x14ac:dyDescent="0.25">
      <c r="B23" s="67"/>
      <c r="D23" s="2" t="s">
        <v>20</v>
      </c>
      <c r="H23" s="12"/>
      <c r="I23" s="12">
        <f>SUM(I17:I22)</f>
        <v>3075000</v>
      </c>
      <c r="J23" s="12"/>
      <c r="K23" s="53">
        <f>SUM(K19:K22)</f>
        <v>3410000</v>
      </c>
      <c r="L23" s="11"/>
      <c r="M23" s="10"/>
      <c r="Q23" s="36"/>
      <c r="R23" s="104"/>
      <c r="S23" s="105"/>
    </row>
    <row r="24" spans="2:19" x14ac:dyDescent="0.25">
      <c r="B24" s="2"/>
      <c r="C24" s="69"/>
      <c r="D24" s="69"/>
      <c r="E24" s="69"/>
      <c r="Q24" s="35"/>
    </row>
    <row r="25" spans="2:19" x14ac:dyDescent="0.25">
      <c r="B25" s="69" t="s">
        <v>26</v>
      </c>
      <c r="C25" s="2" t="s">
        <v>27</v>
      </c>
      <c r="Q25" s="35"/>
    </row>
    <row r="26" spans="2:19" x14ac:dyDescent="0.25">
      <c r="B26" s="67"/>
      <c r="C26" s="7" t="s">
        <v>5</v>
      </c>
      <c r="D26" t="s">
        <v>67</v>
      </c>
      <c r="E26"/>
      <c r="F26" s="67"/>
      <c r="G26" s="68" t="s">
        <v>29</v>
      </c>
      <c r="H26" s="10">
        <v>50000</v>
      </c>
      <c r="I26" s="10">
        <f>F26*H26</f>
        <v>0</v>
      </c>
      <c r="J26" s="10"/>
      <c r="K26" s="51">
        <f>F26*H26</f>
        <v>0</v>
      </c>
      <c r="L26" s="10"/>
      <c r="Q26" s="19"/>
    </row>
    <row r="27" spans="2:19" x14ac:dyDescent="0.25">
      <c r="B27" s="67"/>
      <c r="C27" s="7" t="s">
        <v>5</v>
      </c>
      <c r="D27" t="s">
        <v>30</v>
      </c>
      <c r="F27" s="67"/>
      <c r="G27" s="68" t="s">
        <v>29</v>
      </c>
      <c r="H27" s="10">
        <v>25000</v>
      </c>
      <c r="I27" s="10">
        <f>F27*H27</f>
        <v>0</v>
      </c>
      <c r="J27" s="10"/>
      <c r="K27" s="51">
        <f>F27*H27</f>
        <v>0</v>
      </c>
      <c r="L27" s="10"/>
      <c r="Q27" s="19"/>
    </row>
    <row r="28" spans="2:19" x14ac:dyDescent="0.25">
      <c r="B28" s="67"/>
      <c r="C28" s="7" t="s">
        <v>5</v>
      </c>
      <c r="D28" t="s">
        <v>63</v>
      </c>
      <c r="F28" s="67"/>
      <c r="G28" s="68" t="s">
        <v>65</v>
      </c>
      <c r="H28" s="10">
        <v>450000</v>
      </c>
      <c r="I28" s="10">
        <f>H28*F28</f>
        <v>0</v>
      </c>
      <c r="J28" s="10"/>
      <c r="K28" s="51">
        <f>200000+35000</f>
        <v>235000</v>
      </c>
      <c r="L28" s="10"/>
      <c r="Q28" s="19"/>
    </row>
    <row r="29" spans="2:19" x14ac:dyDescent="0.25">
      <c r="B29" s="86"/>
      <c r="C29" s="7" t="s">
        <v>5</v>
      </c>
      <c r="D29" t="s">
        <v>64</v>
      </c>
      <c r="F29" s="86"/>
      <c r="G29" s="87" t="s">
        <v>65</v>
      </c>
      <c r="H29" s="10">
        <v>150000</v>
      </c>
      <c r="I29" s="10">
        <f>H29*F29</f>
        <v>0</v>
      </c>
      <c r="J29" s="10"/>
      <c r="K29" s="51">
        <f>200000+35000</f>
        <v>235000</v>
      </c>
      <c r="L29" s="10"/>
      <c r="Q29" s="19"/>
    </row>
    <row r="30" spans="2:19" x14ac:dyDescent="0.25">
      <c r="B30" s="86"/>
      <c r="C30" s="7" t="s">
        <v>5</v>
      </c>
      <c r="D30" t="s">
        <v>66</v>
      </c>
      <c r="F30" s="86"/>
      <c r="G30" s="87" t="s">
        <v>65</v>
      </c>
      <c r="H30" s="10">
        <v>50000</v>
      </c>
      <c r="I30" s="10">
        <f>H30*F30</f>
        <v>0</v>
      </c>
      <c r="J30" s="10"/>
      <c r="K30" s="51">
        <f>200000+35000</f>
        <v>235000</v>
      </c>
      <c r="L30" s="10"/>
      <c r="Q30" s="19"/>
    </row>
    <row r="31" spans="2:19" ht="17.25" x14ac:dyDescent="0.4">
      <c r="B31" s="67"/>
      <c r="C31" s="7" t="s">
        <v>5</v>
      </c>
      <c r="D31" t="s">
        <v>31</v>
      </c>
      <c r="F31" s="67">
        <v>0</v>
      </c>
      <c r="G31" s="68" t="s">
        <v>29</v>
      </c>
      <c r="H31" s="10">
        <v>50000</v>
      </c>
      <c r="I31" s="13">
        <f>F31*H31</f>
        <v>0</v>
      </c>
      <c r="J31" s="19"/>
      <c r="K31" s="80">
        <f>F31*H31</f>
        <v>0</v>
      </c>
      <c r="L31" s="19"/>
      <c r="Q31" s="19"/>
    </row>
    <row r="32" spans="2:19" x14ac:dyDescent="0.25">
      <c r="B32" s="67"/>
      <c r="D32" s="2" t="s">
        <v>20</v>
      </c>
      <c r="H32" s="12"/>
      <c r="I32" s="11">
        <f>SUM(I26:I31)</f>
        <v>0</v>
      </c>
      <c r="J32" s="11"/>
      <c r="K32" s="81">
        <f>SUM(K26:K31)</f>
        <v>705000</v>
      </c>
      <c r="L32" s="11"/>
      <c r="M32" s="36"/>
    </row>
    <row r="33" spans="2:17" hidden="1" x14ac:dyDescent="0.25">
      <c r="B33" s="67"/>
      <c r="D33" s="2"/>
      <c r="H33" s="12"/>
      <c r="I33" s="11"/>
      <c r="J33" s="11"/>
      <c r="K33" s="53"/>
      <c r="L33" s="11"/>
      <c r="M33" s="36"/>
    </row>
    <row r="34" spans="2:17" hidden="1" x14ac:dyDescent="0.25">
      <c r="B34" s="67"/>
      <c r="D34" s="2"/>
      <c r="H34" s="12"/>
      <c r="I34" s="11"/>
      <c r="J34" s="11"/>
      <c r="K34" s="53"/>
      <c r="L34" s="11"/>
      <c r="M34" s="36"/>
    </row>
    <row r="35" spans="2:17" hidden="1" x14ac:dyDescent="0.25">
      <c r="B35" s="67"/>
      <c r="D35" s="2"/>
      <c r="H35" s="12"/>
      <c r="I35" s="11"/>
      <c r="J35" s="11"/>
      <c r="K35" s="53"/>
      <c r="L35" s="11"/>
      <c r="M35" s="36"/>
    </row>
    <row r="36" spans="2:17" hidden="1" x14ac:dyDescent="0.25">
      <c r="B36" s="67"/>
      <c r="D36" s="2"/>
      <c r="H36" s="12"/>
      <c r="I36" s="11"/>
      <c r="J36" s="11"/>
      <c r="K36" s="53"/>
      <c r="L36" s="11"/>
      <c r="M36" s="36"/>
    </row>
    <row r="37" spans="2:17" ht="15.75" thickBot="1" x14ac:dyDescent="0.3">
      <c r="B37" s="67"/>
      <c r="M37" s="35"/>
    </row>
    <row r="38" spans="2:17" ht="19.5" customHeight="1" thickTop="1" thickBot="1" x14ac:dyDescent="0.3">
      <c r="B38" s="15"/>
      <c r="C38" s="16"/>
      <c r="D38" s="106" t="s">
        <v>32</v>
      </c>
      <c r="E38" s="106"/>
      <c r="F38" s="106"/>
      <c r="G38" s="106"/>
      <c r="H38" s="106"/>
      <c r="I38" s="17">
        <f>I14+I23+I32</f>
        <v>3875000</v>
      </c>
      <c r="J38" s="17"/>
      <c r="K38" s="54" t="e">
        <f>K14+K23+#REF!+K32</f>
        <v>#REF!</v>
      </c>
      <c r="L38" s="17"/>
      <c r="M38" s="37"/>
    </row>
    <row r="39" spans="2:17" s="35" customFormat="1" ht="19.5" customHeight="1" thickTop="1" x14ac:dyDescent="0.25">
      <c r="B39" s="40"/>
      <c r="D39" s="41"/>
      <c r="E39" s="41"/>
      <c r="F39" s="41"/>
      <c r="G39" s="41"/>
      <c r="H39" s="41"/>
      <c r="I39" s="55"/>
      <c r="J39" s="47"/>
      <c r="K39" s="55" t="e">
        <f>K38-I38</f>
        <v>#REF!</v>
      </c>
      <c r="L39" s="37"/>
      <c r="M39" s="37"/>
      <c r="Q39" s="34"/>
    </row>
    <row r="40" spans="2:17" s="35" customFormat="1" ht="19.5" customHeight="1" x14ac:dyDescent="0.25">
      <c r="B40" s="40"/>
      <c r="D40" s="41"/>
      <c r="E40" s="41"/>
      <c r="F40" s="41"/>
      <c r="G40" s="41"/>
      <c r="H40" s="41"/>
      <c r="I40" s="37"/>
      <c r="J40" s="37"/>
      <c r="K40" s="55"/>
      <c r="L40" s="37"/>
      <c r="M40" s="37"/>
      <c r="Q40" s="34"/>
    </row>
    <row r="41" spans="2:17" x14ac:dyDescent="0.25">
      <c r="B41" s="67"/>
      <c r="H41"/>
      <c r="M41" s="10"/>
    </row>
    <row r="42" spans="2:17" x14ac:dyDescent="0.25">
      <c r="B42" s="67"/>
    </row>
    <row r="43" spans="2:17" x14ac:dyDescent="0.25">
      <c r="H43" s="107" t="s">
        <v>72</v>
      </c>
      <c r="I43" s="107"/>
      <c r="J43" s="68"/>
      <c r="K43" s="73"/>
      <c r="L43" s="31"/>
    </row>
    <row r="44" spans="2:17" x14ac:dyDescent="0.25">
      <c r="D44" s="2" t="s">
        <v>36</v>
      </c>
      <c r="H44" s="108" t="s">
        <v>33</v>
      </c>
      <c r="I44" s="108"/>
      <c r="J44" s="69"/>
      <c r="K44" s="74"/>
      <c r="L44" s="32"/>
      <c r="M44" s="32"/>
    </row>
    <row r="51" spans="2:13" x14ac:dyDescent="0.25">
      <c r="B51" s="3" t="s">
        <v>61</v>
      </c>
      <c r="D51" s="14" t="s">
        <v>34</v>
      </c>
      <c r="H51" s="102" t="s">
        <v>69</v>
      </c>
      <c r="I51" s="102"/>
      <c r="J51" s="65"/>
      <c r="K51" s="75"/>
      <c r="L51" s="33"/>
    </row>
    <row r="52" spans="2:13" x14ac:dyDescent="0.25">
      <c r="D52" s="68" t="s">
        <v>35</v>
      </c>
      <c r="H52" s="102"/>
      <c r="I52" s="102"/>
      <c r="J52" s="65"/>
      <c r="K52" s="75"/>
      <c r="L52" s="65"/>
      <c r="M52" s="65"/>
    </row>
  </sheetData>
  <mergeCells count="8">
    <mergeCell ref="C9:D9"/>
    <mergeCell ref="H51:I51"/>
    <mergeCell ref="H52:I52"/>
    <mergeCell ref="R14:S14"/>
    <mergeCell ref="R23:S23"/>
    <mergeCell ref="D38:H38"/>
    <mergeCell ref="H43:I43"/>
    <mergeCell ref="H44:I44"/>
  </mergeCells>
  <printOptions horizontalCentered="1"/>
  <pageMargins left="0.35433070866141736" right="0.43307086614173229" top="0.74803149606299213" bottom="0.74803149606299213" header="0.31496062992125984" footer="0.31496062992125984"/>
  <pageSetup paperSize="9" scale="79" orientation="portrait" horizontalDpi="4294967292" verticalDpi="300" r:id="rId1"/>
  <ignoredErrors>
    <ignoredError sqref="I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Form Allowance  (3)</vt:lpstr>
      <vt:lpstr>Form Allowance </vt:lpstr>
      <vt:lpstr>KF</vt:lpstr>
      <vt:lpstr>Pasir Putih</vt:lpstr>
      <vt:lpstr>'Form Allowance '!Print_Area</vt:lpstr>
      <vt:lpstr>'Form Allowance  (3)'!Print_Area</vt:lpstr>
      <vt:lpstr>KF!Print_Area</vt:lpstr>
      <vt:lpstr>'Pasir Putih'!Print_Area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EAT-PC</cp:lastModifiedBy>
  <cp:lastPrinted>2021-10-11T03:23:52Z</cp:lastPrinted>
  <dcterms:created xsi:type="dcterms:W3CDTF">2016-09-30T07:49:11Z</dcterms:created>
  <dcterms:modified xsi:type="dcterms:W3CDTF">2022-03-22T07:04:32Z</dcterms:modified>
</cp:coreProperties>
</file>