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. FORM ALLOWANCE\"/>
    </mc:Choice>
  </mc:AlternateContent>
  <bookViews>
    <workbookView xWindow="-120" yWindow="-120" windowWidth="20730" windowHeight="11160" firstSheet="1" activeTab="2"/>
  </bookViews>
  <sheets>
    <sheet name="Pertanggung Jawaban" sheetId="18" state="hidden" r:id="rId1"/>
    <sheet name="Pengajuan PT DPM" sheetId="19" r:id="rId2"/>
    <sheet name="Pengajuan PT DPM (2)" sheetId="20" r:id="rId3"/>
  </sheets>
  <definedNames>
    <definedName name="_xlnm.Print_Area" localSheetId="1">'Pengajuan PT DPM'!$B$2:$N$70</definedName>
    <definedName name="_xlnm.Print_Area" localSheetId="2">'Pengajuan PT DPM (2)'!$B$2:$N$70</definedName>
    <definedName name="_xlnm.Print_Area" localSheetId="0">'Pertanggung Jawaban'!$B$2:$M$48</definedName>
  </definedNames>
  <calcPr calcId="152511"/>
  <fileRecoveryPr autoRecover="0"/>
</workbook>
</file>

<file path=xl/calcChain.xml><?xml version="1.0" encoding="utf-8"?>
<calcChain xmlns="http://schemas.openxmlformats.org/spreadsheetml/2006/main">
  <c r="N52" i="20" l="1"/>
  <c r="J51" i="20"/>
  <c r="L50" i="20"/>
  <c r="L52" i="20" s="1"/>
  <c r="J50" i="20"/>
  <c r="J52" i="20" s="1"/>
  <c r="N47" i="20"/>
  <c r="L47" i="20"/>
  <c r="K46" i="20"/>
  <c r="J46" i="20"/>
  <c r="K45" i="20"/>
  <c r="J45" i="20"/>
  <c r="K44" i="20"/>
  <c r="J44" i="20"/>
  <c r="J43" i="20"/>
  <c r="J42" i="20"/>
  <c r="J41" i="20"/>
  <c r="J47" i="20" s="1"/>
  <c r="N38" i="20"/>
  <c r="L38" i="20"/>
  <c r="L37" i="20"/>
  <c r="J37" i="20"/>
  <c r="L36" i="20"/>
  <c r="J36" i="20"/>
  <c r="L35" i="20"/>
  <c r="J35" i="20"/>
  <c r="L34" i="20"/>
  <c r="J34" i="20"/>
  <c r="J38" i="20" s="1"/>
  <c r="N29" i="20"/>
  <c r="L29" i="20"/>
  <c r="K28" i="20"/>
  <c r="J28" i="20"/>
  <c r="K27" i="20"/>
  <c r="J27" i="20"/>
  <c r="K26" i="20"/>
  <c r="J26" i="20"/>
  <c r="J25" i="20"/>
  <c r="J24" i="20"/>
  <c r="J29" i="20" s="1"/>
  <c r="J23" i="20"/>
  <c r="N20" i="20"/>
  <c r="N58" i="20" s="1"/>
  <c r="L20" i="20"/>
  <c r="J19" i="20"/>
  <c r="L18" i="20"/>
  <c r="J18" i="20"/>
  <c r="J20" i="20" s="1"/>
  <c r="P17" i="20"/>
  <c r="L17" i="20"/>
  <c r="J17" i="20"/>
  <c r="O58" i="19"/>
  <c r="J58" i="19"/>
  <c r="J50" i="19"/>
  <c r="J38" i="19"/>
  <c r="L37" i="19"/>
  <c r="J37" i="19"/>
  <c r="L35" i="19"/>
  <c r="J35" i="19"/>
  <c r="N47" i="19"/>
  <c r="L47" i="19"/>
  <c r="K46" i="19"/>
  <c r="J46" i="19"/>
  <c r="K45" i="19"/>
  <c r="J45" i="19"/>
  <c r="K44" i="19"/>
  <c r="J44" i="19"/>
  <c r="J43" i="19"/>
  <c r="J42" i="19"/>
  <c r="J41" i="19"/>
  <c r="N38" i="19"/>
  <c r="L38" i="19"/>
  <c r="L36" i="19"/>
  <c r="J36" i="19"/>
  <c r="L34" i="19"/>
  <c r="J34" i="19"/>
  <c r="P18" i="19"/>
  <c r="L18" i="19"/>
  <c r="J18" i="19"/>
  <c r="L58" i="20" l="1"/>
  <c r="J58" i="20"/>
  <c r="N59" i="20" s="1"/>
  <c r="O58" i="20"/>
  <c r="P18" i="20"/>
  <c r="J47" i="19"/>
  <c r="N20" i="19"/>
  <c r="L59" i="20" l="1"/>
  <c r="J28" i="19"/>
  <c r="K28" i="19"/>
  <c r="J27" i="19" l="1"/>
  <c r="J26" i="19"/>
  <c r="J25" i="19"/>
  <c r="J24" i="19"/>
  <c r="K27" i="19"/>
  <c r="K26" i="19"/>
  <c r="N52" i="19" l="1"/>
  <c r="J19" i="19" l="1"/>
  <c r="J51" i="19" l="1"/>
  <c r="J52" i="19" s="1"/>
  <c r="L50" i="19" l="1"/>
  <c r="L52" i="19" s="1"/>
  <c r="L29" i="19"/>
  <c r="J23" i="19"/>
  <c r="L20" i="19"/>
  <c r="L17" i="19"/>
  <c r="J17" i="19"/>
  <c r="J29" i="19" l="1"/>
  <c r="J20" i="19"/>
  <c r="P17" i="19"/>
  <c r="L58" i="19"/>
  <c r="J29" i="18"/>
  <c r="L28" i="18"/>
  <c r="L30" i="18" s="1"/>
  <c r="J28" i="18"/>
  <c r="J24" i="18"/>
  <c r="J23" i="18"/>
  <c r="J22" i="18"/>
  <c r="L22" i="18" s="1"/>
  <c r="J21" i="18"/>
  <c r="L21" i="18" s="1"/>
  <c r="J20" i="18"/>
  <c r="I15" i="18"/>
  <c r="J15" i="18" s="1"/>
  <c r="L15" i="18" s="1"/>
  <c r="I14" i="18"/>
  <c r="I16" i="18" s="1"/>
  <c r="J16" i="18" s="1"/>
  <c r="L16" i="18" s="1"/>
  <c r="J13" i="18"/>
  <c r="L13" i="18" s="1"/>
  <c r="J25" i="18" l="1"/>
  <c r="N29" i="19"/>
  <c r="N58" i="19" s="1"/>
  <c r="L20" i="18"/>
  <c r="L25" i="18"/>
  <c r="J30" i="18"/>
  <c r="J14" i="18"/>
  <c r="N59" i="19" l="1"/>
  <c r="L59" i="19"/>
  <c r="J17" i="18"/>
  <c r="J36" i="18" s="1"/>
  <c r="L14" i="18"/>
  <c r="L17" i="18" s="1"/>
  <c r="L36" i="18" s="1"/>
  <c r="L37" i="18" l="1"/>
</calcChain>
</file>

<file path=xl/comments1.xml><?xml version="1.0" encoding="utf-8"?>
<comments xmlns="http://schemas.openxmlformats.org/spreadsheetml/2006/main">
  <authors>
    <author>admin</author>
  </authors>
  <commentList>
    <comment ref="F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 orang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swab antigen 350 ribu/orang sesuai nota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 orang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swab antigen 350 ribu/orang sesuai nota</t>
        </r>
      </text>
    </comment>
  </commentList>
</comments>
</file>

<file path=xl/sharedStrings.xml><?xml version="1.0" encoding="utf-8"?>
<sst xmlns="http://schemas.openxmlformats.org/spreadsheetml/2006/main" count="292" uniqueCount="78">
  <si>
    <t>Allowance</t>
  </si>
  <si>
    <t>FORM</t>
  </si>
  <si>
    <t>PENGAJUAN ANGGARAN SURVEI</t>
  </si>
  <si>
    <t>PENILAIAN ASET</t>
  </si>
  <si>
    <t>I.</t>
  </si>
  <si>
    <t>-</t>
  </si>
  <si>
    <t>KETERANGAN</t>
  </si>
  <si>
    <t>NO</t>
  </si>
  <si>
    <t>JUMLAH</t>
  </si>
  <si>
    <t>SATUAN</t>
  </si>
  <si>
    <t>Rp. @</t>
  </si>
  <si>
    <t>TOTAL</t>
  </si>
  <si>
    <t>Hari</t>
  </si>
  <si>
    <t>II.</t>
  </si>
  <si>
    <t>Transportasi &amp; Akomodasi</t>
  </si>
  <si>
    <t>JENIS</t>
  </si>
  <si>
    <t>Kali</t>
  </si>
  <si>
    <t>Sub Total</t>
  </si>
  <si>
    <t>Sewa Mobil</t>
  </si>
  <si>
    <t>Hotel</t>
  </si>
  <si>
    <t>Malam</t>
  </si>
  <si>
    <t>III.</t>
  </si>
  <si>
    <t>Data</t>
  </si>
  <si>
    <t>Ls</t>
  </si>
  <si>
    <t>TOTAL ANGGARAN SURVEI</t>
  </si>
  <si>
    <t>Penanggung Jawab Survei</t>
  </si>
  <si>
    <t>Febriman Muda Siregar</t>
  </si>
  <si>
    <t>Pemimpin Rekan</t>
  </si>
  <si>
    <t xml:space="preserve">                Menyetujui</t>
  </si>
  <si>
    <t>Panji</t>
  </si>
  <si>
    <t>Penilai</t>
  </si>
  <si>
    <t>Realisasi</t>
  </si>
  <si>
    <t xml:space="preserve"> </t>
  </si>
  <si>
    <t>Taksi Bandara (PP)</t>
  </si>
  <si>
    <t xml:space="preserve">Bensin </t>
  </si>
  <si>
    <t>Supervisor</t>
  </si>
  <si>
    <t>Sewa Speed Boat</t>
  </si>
  <si>
    <t>Libur</t>
  </si>
  <si>
    <t>PT. PELAYARAN SAMUDRA RIZQI</t>
  </si>
  <si>
    <t>KOEF</t>
  </si>
  <si>
    <t>Tol+ Parkir</t>
  </si>
  <si>
    <t>Menyebrang</t>
  </si>
  <si>
    <t>PP</t>
  </si>
  <si>
    <t>Jenis Aset : Kapal Tugboat TB. Ishaq 01 &amp; Tongkang Pelita 08</t>
  </si>
  <si>
    <t>Lokasi : Morosi, Sulawesi Tenggara</t>
  </si>
  <si>
    <t>Jawir</t>
  </si>
  <si>
    <t>Biaya Rapid Test (Antigen)</t>
  </si>
  <si>
    <t>Jakarta, 23 Desember 2020</t>
  </si>
  <si>
    <t>Perkiraan diantara Tanggal, 24 s/d 27 Desember 2020</t>
  </si>
  <si>
    <t>No Penawaran : 015/PA-FSR/XII/2020 Tanggal 10 Desember 2020</t>
  </si>
  <si>
    <t>Orang</t>
  </si>
  <si>
    <t>Selisih</t>
  </si>
  <si>
    <t>Bensin</t>
  </si>
  <si>
    <t>hari</t>
  </si>
  <si>
    <t xml:space="preserve">Hotel </t>
  </si>
  <si>
    <t>Tol dan Parkir</t>
  </si>
  <si>
    <t>kali</t>
  </si>
  <si>
    <t xml:space="preserve">Taksi Bandara </t>
  </si>
  <si>
    <t>Driver</t>
  </si>
  <si>
    <t xml:space="preserve">Komunikasi </t>
  </si>
  <si>
    <t xml:space="preserve">kali </t>
  </si>
  <si>
    <t>No Penawaran/PK : No. 044/PK/PA-FSR/IV/2022 tanggal 11 April 2022</t>
  </si>
  <si>
    <t>Lokasi : Jl. Hasanudin dan Kalibata Raya - Jakarta Selata, DKI Jakarta</t>
  </si>
  <si>
    <t>Hari &amp; Tanggal, Jumat-Senin/22-26 April 2022</t>
  </si>
  <si>
    <t xml:space="preserve">Panji </t>
  </si>
  <si>
    <t xml:space="preserve">Essar </t>
  </si>
  <si>
    <t>1) 2 Lokasi Aset (Dalam Kota)</t>
  </si>
  <si>
    <t xml:space="preserve">Taxi Bandara </t>
  </si>
  <si>
    <t>Kompensasi (Sabtu - Minggu)</t>
  </si>
  <si>
    <t>Biaya Swab Test (Antigen) PP</t>
  </si>
  <si>
    <t>JMLH</t>
  </si>
  <si>
    <t>Taxi Hotel - Bandara Juanda</t>
  </si>
  <si>
    <t>PT DIAN PRISMA MITRA</t>
  </si>
  <si>
    <t>Jenis Aset : Tanah Bangunan (Gedung Kantor), Tanah, Pabrik</t>
  </si>
  <si>
    <t xml:space="preserve">               Jl. Raden Moh. Magundipi, Tebel, Gedangan, Sidoarjo, Jawa Timur</t>
  </si>
  <si>
    <t>Jakarta, 20 April 2022</t>
  </si>
  <si>
    <t xml:space="preserve">Panji dan Essar </t>
  </si>
  <si>
    <t>2) Lokasi Luar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</si>
</sst>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94">
    <xf numFmtId="0" fontId="0" fillId="0" borderId="0" xfId="0"/>
    <xf numFmtId="41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41" fontId="1" fillId="0" borderId="0" xfId="1" applyFont="1"/>
    <xf numFmtId="41" fontId="4" fillId="0" borderId="0" xfId="1" applyFont="1"/>
    <xf numFmtId="42" fontId="0" fillId="0" borderId="0" xfId="0" applyNumberFormat="1" applyFont="1"/>
    <xf numFmtId="42" fontId="2" fillId="0" borderId="0" xfId="0" applyNumberFormat="1" applyFont="1"/>
    <xf numFmtId="42" fontId="2" fillId="0" borderId="0" xfId="0" applyNumberFormat="1" applyFont="1" applyAlignment="1">
      <alignment horizontal="right"/>
    </xf>
    <xf numFmtId="42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42" fontId="2" fillId="0" borderId="2" xfId="0" applyNumberFormat="1" applyFont="1" applyBorder="1" applyAlignment="1">
      <alignment horizontal="center" vertical="center"/>
    </xf>
    <xf numFmtId="41" fontId="5" fillId="0" borderId="0" xfId="1" applyFont="1"/>
    <xf numFmtId="42" fontId="0" fillId="0" borderId="0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0" fontId="0" fillId="0" borderId="0" xfId="0" applyFont="1" applyBorder="1"/>
    <xf numFmtId="42" fontId="2" fillId="0" borderId="0" xfId="0" applyNumberFormat="1" applyFont="1" applyBorder="1"/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42" fontId="8" fillId="0" borderId="0" xfId="0" applyNumberFormat="1" applyFont="1"/>
    <xf numFmtId="42" fontId="8" fillId="0" borderId="0" xfId="0" applyNumberFormat="1" applyFont="1" applyBorder="1"/>
    <xf numFmtId="42" fontId="7" fillId="0" borderId="0" xfId="0" applyNumberFormat="1" applyFont="1" applyBorder="1"/>
    <xf numFmtId="42" fontId="7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2" fontId="13" fillId="0" borderId="0" xfId="0" applyNumberFormat="1" applyFont="1" applyBorder="1"/>
    <xf numFmtId="0" fontId="13" fillId="0" borderId="0" xfId="0" applyFont="1"/>
    <xf numFmtId="0" fontId="2" fillId="0" borderId="0" xfId="0" applyFont="1" applyAlignment="1">
      <alignment horizontal="left"/>
    </xf>
    <xf numFmtId="42" fontId="14" fillId="0" borderId="0" xfId="0" applyNumberFormat="1" applyFont="1" applyBorder="1"/>
    <xf numFmtId="42" fontId="7" fillId="0" borderId="0" xfId="0" applyNumberFormat="1" applyFont="1"/>
    <xf numFmtId="42" fontId="15" fillId="0" borderId="1" xfId="0" applyNumberFormat="1" applyFont="1" applyBorder="1"/>
    <xf numFmtId="0" fontId="0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42" fontId="7" fillId="2" borderId="0" xfId="0" applyNumberFormat="1" applyFont="1" applyFill="1" applyBorder="1" applyAlignment="1">
      <alignment horizontal="center" vertical="center"/>
    </xf>
    <xf numFmtId="42" fontId="2" fillId="2" borderId="0" xfId="0" applyNumberFormat="1" applyFont="1" applyFill="1" applyBorder="1" applyAlignment="1">
      <alignment horizontal="center" vertical="center"/>
    </xf>
    <xf numFmtId="41" fontId="0" fillId="2" borderId="0" xfId="1" applyFont="1" applyFill="1" applyBorder="1"/>
    <xf numFmtId="0" fontId="0" fillId="0" borderId="0" xfId="0" applyAlignment="1">
      <alignment horizontal="left" vertical="center"/>
    </xf>
    <xf numFmtId="42" fontId="8" fillId="0" borderId="1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14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4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2" borderId="3" xfId="0" quotePrefix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8"/>
  <sheetViews>
    <sheetView showGridLines="0" view="pageBreakPreview" topLeftCell="A4" zoomScale="80" zoomScaleNormal="90" zoomScaleSheetLayoutView="80" workbookViewId="0">
      <selection activeCell="L36" sqref="L36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8" width="8.7109375" style="3" bestFit="1" customWidth="1"/>
    <col min="9" max="10" width="17.28515625" style="3" customWidth="1"/>
    <col min="11" max="11" width="1.5703125" style="3" customWidth="1"/>
    <col min="12" max="12" width="14.42578125" style="28" customWidth="1"/>
    <col min="13" max="13" width="1" style="3" customWidth="1"/>
    <col min="14" max="14" width="17.28515625" style="3" customWidth="1"/>
    <col min="15" max="15" width="13.7109375" style="3" bestFit="1" customWidth="1"/>
    <col min="16" max="16" width="12.14062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18" s="6" customFormat="1" ht="18.75" x14ac:dyDescent="0.3">
      <c r="B2" s="6" t="s">
        <v>1</v>
      </c>
      <c r="K2" s="6" t="s">
        <v>32</v>
      </c>
      <c r="L2" s="33"/>
      <c r="R2" s="18"/>
    </row>
    <row r="3" spans="2:18" s="6" customFormat="1" ht="18.75" x14ac:dyDescent="0.3">
      <c r="B3" s="6" t="s">
        <v>2</v>
      </c>
      <c r="L3" s="33"/>
      <c r="R3" s="18"/>
    </row>
    <row r="4" spans="2:18" s="6" customFormat="1" ht="18.75" x14ac:dyDescent="0.3">
      <c r="B4" s="6" t="s">
        <v>3</v>
      </c>
      <c r="L4" s="33"/>
      <c r="R4" s="18"/>
    </row>
    <row r="5" spans="2:18" s="5" customFormat="1" ht="15.75" x14ac:dyDescent="0.25">
      <c r="B5" s="5" t="s">
        <v>49</v>
      </c>
      <c r="L5" s="34"/>
      <c r="R5" s="9"/>
    </row>
    <row r="6" spans="2:18" s="4" customFormat="1" ht="15.75" x14ac:dyDescent="0.25">
      <c r="B6" s="4" t="s">
        <v>38</v>
      </c>
      <c r="L6" s="35"/>
      <c r="R6" s="8"/>
    </row>
    <row r="7" spans="2:18" x14ac:dyDescent="0.25">
      <c r="B7" t="s">
        <v>43</v>
      </c>
    </row>
    <row r="8" spans="2:18" x14ac:dyDescent="0.25">
      <c r="B8" t="s">
        <v>44</v>
      </c>
    </row>
    <row r="9" spans="2:18" ht="15.75" thickBot="1" x14ac:dyDescent="0.3">
      <c r="B9" t="s">
        <v>48</v>
      </c>
      <c r="F9" s="41"/>
      <c r="G9" s="2"/>
      <c r="H9" s="2"/>
      <c r="N9" s="23"/>
    </row>
    <row r="10" spans="2:18" ht="20.25" customHeight="1" thickTop="1" thickBot="1" x14ac:dyDescent="0.3">
      <c r="B10" s="54" t="s">
        <v>7</v>
      </c>
      <c r="C10" s="90" t="s">
        <v>15</v>
      </c>
      <c r="D10" s="90"/>
      <c r="E10" s="54" t="s">
        <v>6</v>
      </c>
      <c r="F10" s="54" t="s">
        <v>8</v>
      </c>
      <c r="G10" s="54" t="s">
        <v>9</v>
      </c>
      <c r="H10" s="54" t="s">
        <v>39</v>
      </c>
      <c r="I10" s="54" t="s">
        <v>10</v>
      </c>
      <c r="J10" s="54" t="s">
        <v>11</v>
      </c>
      <c r="K10" s="26"/>
      <c r="L10" s="27" t="s">
        <v>31</v>
      </c>
      <c r="M10" s="54"/>
      <c r="N10" s="26"/>
    </row>
    <row r="11" spans="2:18" ht="15.75" thickTop="1" x14ac:dyDescent="0.25">
      <c r="B11" s="2"/>
      <c r="C11" s="52"/>
      <c r="D11" s="52"/>
      <c r="E11" s="52"/>
    </row>
    <row r="12" spans="2:18" x14ac:dyDescent="0.25">
      <c r="B12" s="52" t="s">
        <v>4</v>
      </c>
      <c r="C12" s="2" t="s">
        <v>0</v>
      </c>
      <c r="N12" s="39"/>
      <c r="O12" s="40"/>
    </row>
    <row r="13" spans="2:18" x14ac:dyDescent="0.25">
      <c r="B13" s="55"/>
      <c r="C13" s="7" t="s">
        <v>5</v>
      </c>
      <c r="D13" t="s">
        <v>45</v>
      </c>
      <c r="E13" t="s">
        <v>30</v>
      </c>
      <c r="F13" s="55">
        <v>2</v>
      </c>
      <c r="G13" s="56" t="s">
        <v>12</v>
      </c>
      <c r="H13" s="56">
        <v>1</v>
      </c>
      <c r="I13" s="10">
        <v>200000</v>
      </c>
      <c r="J13" s="19">
        <f>F13*H13*I13</f>
        <v>400000</v>
      </c>
      <c r="K13" s="10"/>
      <c r="L13" s="29">
        <f>J13</f>
        <v>400000</v>
      </c>
      <c r="M13" s="10"/>
      <c r="O13" s="10"/>
    </row>
    <row r="14" spans="2:18" x14ac:dyDescent="0.25">
      <c r="B14" s="55"/>
      <c r="C14" s="7" t="s">
        <v>5</v>
      </c>
      <c r="D14" t="s">
        <v>29</v>
      </c>
      <c r="E14" t="s">
        <v>35</v>
      </c>
      <c r="F14" s="55">
        <v>2</v>
      </c>
      <c r="G14" s="56" t="s">
        <v>12</v>
      </c>
      <c r="H14" s="56">
        <v>1</v>
      </c>
      <c r="I14" s="10">
        <f>I13*0.3</f>
        <v>60000</v>
      </c>
      <c r="J14" s="19">
        <f>F14*H14*I14</f>
        <v>120000</v>
      </c>
      <c r="K14" s="10"/>
      <c r="L14" s="29">
        <f>J14</f>
        <v>120000</v>
      </c>
      <c r="M14" s="10"/>
      <c r="O14" s="10"/>
    </row>
    <row r="15" spans="2:18" x14ac:dyDescent="0.25">
      <c r="B15" s="55"/>
      <c r="C15" s="7" t="s">
        <v>5</v>
      </c>
      <c r="D15" t="s">
        <v>45</v>
      </c>
      <c r="E15" t="s">
        <v>37</v>
      </c>
      <c r="F15" s="55">
        <v>2</v>
      </c>
      <c r="G15" s="56" t="s">
        <v>12</v>
      </c>
      <c r="H15" s="56">
        <v>0.5</v>
      </c>
      <c r="I15" s="10">
        <f>I13*50%</f>
        <v>100000</v>
      </c>
      <c r="J15" s="19">
        <f>F15*H15*I15</f>
        <v>100000</v>
      </c>
      <c r="K15" s="10"/>
      <c r="L15" s="29">
        <f>J15</f>
        <v>100000</v>
      </c>
      <c r="M15" s="10"/>
      <c r="O15" s="10"/>
    </row>
    <row r="16" spans="2:18" ht="17.25" x14ac:dyDescent="0.4">
      <c r="B16" s="55"/>
      <c r="C16" s="7" t="s">
        <v>5</v>
      </c>
      <c r="D16" t="s">
        <v>29</v>
      </c>
      <c r="E16" t="s">
        <v>37</v>
      </c>
      <c r="F16" s="55">
        <v>2</v>
      </c>
      <c r="G16" s="56" t="s">
        <v>12</v>
      </c>
      <c r="H16" s="56">
        <v>0.5</v>
      </c>
      <c r="I16" s="10">
        <f>I14*50%</f>
        <v>30000</v>
      </c>
      <c r="J16" s="42">
        <f>F16*H16*I16</f>
        <v>30000</v>
      </c>
      <c r="K16" s="10"/>
      <c r="L16" s="51">
        <f>J16</f>
        <v>30000</v>
      </c>
      <c r="M16" s="10"/>
      <c r="O16" s="10"/>
    </row>
    <row r="17" spans="2:20" x14ac:dyDescent="0.25">
      <c r="B17" s="55"/>
      <c r="D17" s="2" t="s">
        <v>17</v>
      </c>
      <c r="I17" s="12"/>
      <c r="J17" s="11">
        <f>SUM(J13:J16)</f>
        <v>650000</v>
      </c>
      <c r="K17" s="11"/>
      <c r="L17" s="11">
        <f>SUM(L13:L16)</f>
        <v>650000</v>
      </c>
      <c r="M17" s="11"/>
      <c r="N17" s="11"/>
      <c r="O17" s="11"/>
      <c r="R17" s="24"/>
      <c r="S17" s="81"/>
      <c r="T17" s="82"/>
    </row>
    <row r="18" spans="2:20" x14ac:dyDescent="0.25">
      <c r="B18" s="2"/>
      <c r="C18" s="52"/>
      <c r="D18" s="52"/>
      <c r="E18" s="52"/>
      <c r="R18" s="23"/>
    </row>
    <row r="19" spans="2:20" x14ac:dyDescent="0.25">
      <c r="B19" s="52" t="s">
        <v>13</v>
      </c>
      <c r="C19" s="2" t="s">
        <v>14</v>
      </c>
      <c r="R19" s="23"/>
    </row>
    <row r="20" spans="2:20" x14ac:dyDescent="0.25">
      <c r="B20" s="52"/>
      <c r="C20" s="7" t="s">
        <v>5</v>
      </c>
      <c r="D20" t="s">
        <v>33</v>
      </c>
      <c r="F20" s="55">
        <v>1</v>
      </c>
      <c r="G20" s="56" t="s">
        <v>16</v>
      </c>
      <c r="H20" s="56"/>
      <c r="I20" s="10">
        <v>400000</v>
      </c>
      <c r="J20" s="10">
        <f t="shared" ref="J20:J24" si="0">F20*I20</f>
        <v>400000</v>
      </c>
      <c r="L20" s="29">
        <f>J20</f>
        <v>400000</v>
      </c>
      <c r="R20" s="23"/>
    </row>
    <row r="21" spans="2:20" x14ac:dyDescent="0.25">
      <c r="B21" s="55"/>
      <c r="C21" s="7" t="s">
        <v>5</v>
      </c>
      <c r="D21" t="s">
        <v>18</v>
      </c>
      <c r="F21" s="55">
        <v>1</v>
      </c>
      <c r="G21" s="56" t="s">
        <v>16</v>
      </c>
      <c r="H21" s="56"/>
      <c r="I21" s="10">
        <v>450000</v>
      </c>
      <c r="J21" s="10">
        <f t="shared" si="0"/>
        <v>450000</v>
      </c>
      <c r="K21" s="10"/>
      <c r="L21" s="29">
        <f>J21</f>
        <v>450000</v>
      </c>
      <c r="M21" s="10"/>
      <c r="R21" s="19"/>
    </row>
    <row r="22" spans="2:20" x14ac:dyDescent="0.25">
      <c r="B22" s="55"/>
      <c r="C22" s="7" t="s">
        <v>5</v>
      </c>
      <c r="D22" t="s">
        <v>34</v>
      </c>
      <c r="F22" s="55">
        <v>1</v>
      </c>
      <c r="G22" s="56" t="s">
        <v>16</v>
      </c>
      <c r="H22" s="56"/>
      <c r="I22" s="10">
        <v>150000</v>
      </c>
      <c r="J22" s="10">
        <f t="shared" si="0"/>
        <v>150000</v>
      </c>
      <c r="K22" s="19"/>
      <c r="L22" s="30">
        <f>J22</f>
        <v>150000</v>
      </c>
      <c r="M22" s="19"/>
      <c r="R22" s="19"/>
    </row>
    <row r="23" spans="2:20" x14ac:dyDescent="0.25">
      <c r="B23" s="55"/>
      <c r="C23" s="7" t="s">
        <v>5</v>
      </c>
      <c r="D23" s="50" t="s">
        <v>40</v>
      </c>
      <c r="F23" s="55">
        <v>1</v>
      </c>
      <c r="G23" s="56" t="s">
        <v>12</v>
      </c>
      <c r="H23" s="56"/>
      <c r="I23" s="10">
        <v>100000</v>
      </c>
      <c r="J23" s="19">
        <f t="shared" si="0"/>
        <v>100000</v>
      </c>
      <c r="K23" s="19"/>
      <c r="L23" s="30">
        <v>0</v>
      </c>
      <c r="M23" s="19"/>
      <c r="N23" s="10"/>
      <c r="R23" s="19"/>
    </row>
    <row r="24" spans="2:20" x14ac:dyDescent="0.25">
      <c r="B24" s="55"/>
      <c r="C24" s="7" t="s">
        <v>5</v>
      </c>
      <c r="D24" t="s">
        <v>19</v>
      </c>
      <c r="F24" s="55">
        <v>1</v>
      </c>
      <c r="G24" s="56" t="s">
        <v>20</v>
      </c>
      <c r="H24" s="56"/>
      <c r="I24" s="10">
        <v>400000</v>
      </c>
      <c r="J24" s="13">
        <f t="shared" si="0"/>
        <v>400000</v>
      </c>
      <c r="K24" s="19"/>
      <c r="L24" s="51">
        <v>0</v>
      </c>
      <c r="M24" s="19"/>
      <c r="R24" s="19"/>
    </row>
    <row r="25" spans="2:20" x14ac:dyDescent="0.25">
      <c r="B25" s="55"/>
      <c r="D25" s="2" t="s">
        <v>17</v>
      </c>
      <c r="I25" s="12"/>
      <c r="J25" s="12">
        <f>SUM(J20:J24)</f>
        <v>1500000</v>
      </c>
      <c r="K25" s="12"/>
      <c r="L25" s="31">
        <f>SUM(L20:L24)</f>
        <v>1000000</v>
      </c>
      <c r="M25" s="11"/>
      <c r="N25" s="10"/>
      <c r="R25" s="24"/>
      <c r="S25" s="81"/>
      <c r="T25" s="82"/>
    </row>
    <row r="26" spans="2:20" x14ac:dyDescent="0.25">
      <c r="B26" s="2"/>
      <c r="C26" s="52"/>
      <c r="D26" s="52"/>
      <c r="E26" s="52"/>
      <c r="R26" s="23"/>
    </row>
    <row r="27" spans="2:20" x14ac:dyDescent="0.25">
      <c r="B27" s="52" t="s">
        <v>21</v>
      </c>
      <c r="C27" s="2" t="s">
        <v>22</v>
      </c>
      <c r="R27" s="23"/>
    </row>
    <row r="28" spans="2:20" x14ac:dyDescent="0.25">
      <c r="B28" s="55"/>
      <c r="C28" s="7" t="s">
        <v>5</v>
      </c>
      <c r="D28" t="s">
        <v>46</v>
      </c>
      <c r="E28"/>
      <c r="F28" s="55">
        <v>1</v>
      </c>
      <c r="G28" s="56" t="s">
        <v>23</v>
      </c>
      <c r="H28" s="56"/>
      <c r="I28" s="10">
        <v>300000</v>
      </c>
      <c r="J28" s="10">
        <f>F28*I28</f>
        <v>300000</v>
      </c>
      <c r="K28" s="10"/>
      <c r="L28" s="29">
        <f>F28*I28</f>
        <v>300000</v>
      </c>
      <c r="M28" s="10"/>
      <c r="R28" s="19"/>
    </row>
    <row r="29" spans="2:20" ht="17.25" x14ac:dyDescent="0.4">
      <c r="B29" s="55"/>
      <c r="C29" s="7" t="s">
        <v>5</v>
      </c>
      <c r="D29" s="50" t="s">
        <v>36</v>
      </c>
      <c r="E29" s="40" t="s">
        <v>41</v>
      </c>
      <c r="F29" s="55">
        <v>0</v>
      </c>
      <c r="G29" s="56" t="s">
        <v>42</v>
      </c>
      <c r="H29" s="56"/>
      <c r="I29" s="10">
        <v>300000</v>
      </c>
      <c r="J29" s="42">
        <f t="shared" ref="J29" si="1">F29*I29</f>
        <v>0</v>
      </c>
      <c r="K29" s="19"/>
      <c r="L29" s="44"/>
      <c r="M29" s="19"/>
      <c r="R29" s="19"/>
    </row>
    <row r="30" spans="2:20" x14ac:dyDescent="0.25">
      <c r="B30" s="55"/>
      <c r="D30" s="2" t="s">
        <v>17</v>
      </c>
      <c r="I30" s="12"/>
      <c r="J30" s="11">
        <f>SUM(J28:J29)</f>
        <v>300000</v>
      </c>
      <c r="K30" s="11"/>
      <c r="L30" s="43">
        <f>SUM(L28:L28)</f>
        <v>300000</v>
      </c>
      <c r="M30" s="11"/>
      <c r="N30" s="24"/>
    </row>
    <row r="31" spans="2:20" hidden="1" x14ac:dyDescent="0.25">
      <c r="B31" s="55"/>
      <c r="D31" s="2"/>
      <c r="I31" s="12"/>
      <c r="J31" s="11"/>
      <c r="K31" s="11"/>
      <c r="L31" s="31"/>
      <c r="M31" s="11"/>
      <c r="N31" s="24"/>
    </row>
    <row r="32" spans="2:20" hidden="1" x14ac:dyDescent="0.25">
      <c r="B32" s="55"/>
      <c r="D32" s="2"/>
      <c r="I32" s="12"/>
      <c r="J32" s="11"/>
      <c r="K32" s="11"/>
      <c r="L32" s="31"/>
      <c r="M32" s="11"/>
      <c r="N32" s="24"/>
    </row>
    <row r="33" spans="2:18" hidden="1" x14ac:dyDescent="0.25">
      <c r="B33" s="55"/>
      <c r="D33" s="2"/>
      <c r="I33" s="12"/>
      <c r="J33" s="11"/>
      <c r="K33" s="11"/>
      <c r="L33" s="31"/>
      <c r="M33" s="11"/>
      <c r="N33" s="24"/>
    </row>
    <row r="34" spans="2:18" hidden="1" x14ac:dyDescent="0.25">
      <c r="B34" s="55"/>
      <c r="D34" s="2"/>
      <c r="I34" s="12"/>
      <c r="J34" s="11"/>
      <c r="K34" s="11"/>
      <c r="L34" s="31"/>
      <c r="M34" s="11"/>
      <c r="N34" s="24"/>
    </row>
    <row r="35" spans="2:18" ht="15.75" thickBot="1" x14ac:dyDescent="0.3">
      <c r="B35" s="55"/>
      <c r="N35" s="23"/>
    </row>
    <row r="36" spans="2:18" ht="19.5" customHeight="1" thickTop="1" thickBot="1" x14ac:dyDescent="0.3">
      <c r="B36" s="15"/>
      <c r="C36" s="16"/>
      <c r="D36" s="83" t="s">
        <v>24</v>
      </c>
      <c r="E36" s="83"/>
      <c r="F36" s="83"/>
      <c r="G36" s="83"/>
      <c r="H36" s="83"/>
      <c r="I36" s="83"/>
      <c r="J36" s="17">
        <f>J17+J25+J30</f>
        <v>2450000</v>
      </c>
      <c r="K36" s="25"/>
      <c r="L36" s="32">
        <f>L17+L25+L30</f>
        <v>1950000</v>
      </c>
      <c r="M36" s="17"/>
      <c r="N36" s="25"/>
    </row>
    <row r="37" spans="2:18" s="45" customFormat="1" ht="19.5" customHeight="1" thickTop="1" x14ac:dyDescent="0.25">
      <c r="B37" s="46"/>
      <c r="C37" s="84"/>
      <c r="D37" s="85"/>
      <c r="E37" s="85"/>
      <c r="F37" s="85"/>
      <c r="G37" s="85"/>
      <c r="H37" s="85"/>
      <c r="I37" s="85"/>
      <c r="J37" s="85"/>
      <c r="K37" s="86"/>
      <c r="L37" s="47">
        <f>J36-L36</f>
        <v>500000</v>
      </c>
      <c r="M37" s="48"/>
      <c r="N37" s="48"/>
      <c r="R37" s="49"/>
    </row>
    <row r="38" spans="2:18" x14ac:dyDescent="0.25">
      <c r="B38" s="55"/>
    </row>
    <row r="39" spans="2:18" x14ac:dyDescent="0.25">
      <c r="J39" s="88" t="s">
        <v>47</v>
      </c>
      <c r="K39" s="88"/>
      <c r="L39" s="88"/>
      <c r="M39" s="20"/>
    </row>
    <row r="40" spans="2:18" x14ac:dyDescent="0.25">
      <c r="D40" s="2" t="s">
        <v>28</v>
      </c>
      <c r="J40" s="89" t="s">
        <v>25</v>
      </c>
      <c r="K40" s="89"/>
      <c r="L40" s="89"/>
      <c r="M40" s="21"/>
      <c r="N40" s="21"/>
    </row>
    <row r="47" spans="2:18" x14ac:dyDescent="0.25">
      <c r="D47" s="14" t="s">
        <v>26</v>
      </c>
      <c r="J47" s="87" t="s">
        <v>45</v>
      </c>
      <c r="K47" s="87"/>
      <c r="L47" s="87"/>
      <c r="M47" s="22"/>
    </row>
    <row r="48" spans="2:18" x14ac:dyDescent="0.25">
      <c r="D48" s="56" t="s">
        <v>27</v>
      </c>
      <c r="I48" s="87"/>
      <c r="J48" s="87"/>
      <c r="K48" s="53"/>
      <c r="L48" s="38"/>
      <c r="M48" s="53"/>
      <c r="N48" s="53"/>
    </row>
  </sheetData>
  <mergeCells count="9">
    <mergeCell ref="C10:D10"/>
    <mergeCell ref="S17:T17"/>
    <mergeCell ref="S25:T25"/>
    <mergeCell ref="D36:I36"/>
    <mergeCell ref="C37:K37"/>
    <mergeCell ref="I48:J48"/>
    <mergeCell ref="J39:L39"/>
    <mergeCell ref="J40:L40"/>
    <mergeCell ref="J47:L47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0"/>
  <sheetViews>
    <sheetView showGridLines="0" view="pageBreakPreview" topLeftCell="A36" zoomScale="80" zoomScaleNormal="90" zoomScaleSheetLayoutView="80" workbookViewId="0">
      <selection activeCell="R59" sqref="R59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4.28515625" style="3" customWidth="1"/>
    <col min="6" max="6" width="7" style="3" customWidth="1"/>
    <col min="7" max="7" width="8.7109375" style="3" bestFit="1" customWidth="1"/>
    <col min="8" max="8" width="6" style="3" bestFit="1" customWidth="1"/>
    <col min="9" max="9" width="12.140625" style="3" bestFit="1" customWidth="1"/>
    <col min="10" max="10" width="13.5703125" style="3" bestFit="1" customWidth="1"/>
    <col min="11" max="11" width="2.42578125" style="3" customWidth="1"/>
    <col min="12" max="12" width="14.42578125" style="28" hidden="1" customWidth="1"/>
    <col min="13" max="13" width="1" style="3" customWidth="1"/>
    <col min="14" max="14" width="17.28515625" style="3" hidden="1" customWidth="1"/>
    <col min="15" max="16" width="13.710937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18" s="6" customFormat="1" ht="18.75" x14ac:dyDescent="0.3">
      <c r="B2" s="6" t="s">
        <v>1</v>
      </c>
      <c r="K2" s="6" t="s">
        <v>32</v>
      </c>
      <c r="L2" s="33"/>
      <c r="R2" s="18"/>
    </row>
    <row r="3" spans="2:18" s="6" customFormat="1" ht="18.75" x14ac:dyDescent="0.3">
      <c r="B3" s="6" t="s">
        <v>2</v>
      </c>
      <c r="L3" s="33"/>
      <c r="R3" s="18"/>
    </row>
    <row r="4" spans="2:18" s="6" customFormat="1" ht="18.75" x14ac:dyDescent="0.3">
      <c r="B4" s="6" t="s">
        <v>3</v>
      </c>
      <c r="L4" s="33"/>
      <c r="R4" s="18"/>
    </row>
    <row r="5" spans="2:18" s="5" customFormat="1" ht="15.75" x14ac:dyDescent="0.25">
      <c r="B5" s="5" t="s">
        <v>61</v>
      </c>
      <c r="L5" s="34"/>
      <c r="R5" s="9"/>
    </row>
    <row r="6" spans="2:18" s="4" customFormat="1" ht="15.75" x14ac:dyDescent="0.25">
      <c r="B6" s="4" t="s">
        <v>72</v>
      </c>
      <c r="L6" s="35"/>
      <c r="R6" s="8"/>
    </row>
    <row r="7" spans="2:18" x14ac:dyDescent="0.25">
      <c r="B7" t="s">
        <v>73</v>
      </c>
    </row>
    <row r="8" spans="2:18" x14ac:dyDescent="0.25">
      <c r="B8" s="91" t="s">
        <v>62</v>
      </c>
      <c r="C8" s="91"/>
      <c r="D8" s="91"/>
      <c r="E8" s="91"/>
      <c r="F8" s="91"/>
      <c r="G8" s="91"/>
      <c r="H8" s="91"/>
      <c r="I8" s="91"/>
      <c r="J8" s="91"/>
      <c r="K8" s="91"/>
    </row>
    <row r="9" spans="2:18" x14ac:dyDescent="0.25">
      <c r="B9" s="91" t="s">
        <v>74</v>
      </c>
      <c r="C9" s="91"/>
      <c r="D9" s="91"/>
      <c r="E9" s="91"/>
      <c r="F9" s="91"/>
      <c r="G9" s="91"/>
      <c r="H9" s="91"/>
      <c r="I9" s="91"/>
      <c r="J9" s="91"/>
      <c r="K9" s="91"/>
    </row>
    <row r="10" spans="2:18" ht="11.25" customHeight="1" x14ac:dyDescent="0.25"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2:18" ht="15.75" thickBot="1" x14ac:dyDescent="0.3">
      <c r="B11" t="s">
        <v>63</v>
      </c>
      <c r="F11" s="41"/>
      <c r="G11" s="2"/>
      <c r="H11" s="2"/>
      <c r="N11" s="23"/>
    </row>
    <row r="12" spans="2:18" ht="19.5" customHeight="1" thickTop="1" thickBot="1" x14ac:dyDescent="0.3">
      <c r="B12" s="59" t="s">
        <v>7</v>
      </c>
      <c r="C12" s="90" t="s">
        <v>15</v>
      </c>
      <c r="D12" s="90"/>
      <c r="E12" s="59" t="s">
        <v>6</v>
      </c>
      <c r="F12" s="59" t="s">
        <v>70</v>
      </c>
      <c r="G12" s="59" t="s">
        <v>9</v>
      </c>
      <c r="H12" s="59" t="s">
        <v>39</v>
      </c>
      <c r="I12" s="59" t="s">
        <v>10</v>
      </c>
      <c r="J12" s="59" t="s">
        <v>11</v>
      </c>
      <c r="K12" s="59"/>
      <c r="L12" s="27" t="s">
        <v>31</v>
      </c>
      <c r="M12" s="59"/>
      <c r="N12" s="73" t="s">
        <v>31</v>
      </c>
    </row>
    <row r="13" spans="2:18" ht="7.5" customHeight="1" thickTop="1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92"/>
      <c r="M13" s="26"/>
      <c r="N13" s="26"/>
    </row>
    <row r="14" spans="2:18" ht="19.5" customHeight="1" x14ac:dyDescent="0.25">
      <c r="B14" s="26"/>
      <c r="C14" s="93" t="s">
        <v>66</v>
      </c>
      <c r="D14" s="26"/>
      <c r="E14" s="26"/>
      <c r="F14" s="26"/>
      <c r="G14" s="26"/>
      <c r="H14" s="26"/>
      <c r="I14" s="26"/>
      <c r="J14" s="26"/>
      <c r="K14" s="26"/>
      <c r="L14" s="92"/>
      <c r="M14" s="26"/>
      <c r="N14" s="26"/>
    </row>
    <row r="15" spans="2:18" ht="5.25" customHeight="1" x14ac:dyDescent="0.25">
      <c r="B15" s="2"/>
      <c r="C15" s="57"/>
      <c r="D15" s="57"/>
      <c r="E15" s="57"/>
    </row>
    <row r="16" spans="2:18" x14ac:dyDescent="0.25">
      <c r="B16" s="57" t="s">
        <v>4</v>
      </c>
      <c r="C16" s="2" t="s">
        <v>0</v>
      </c>
      <c r="N16" s="39" t="s">
        <v>31</v>
      </c>
      <c r="O16" s="40" t="s">
        <v>51</v>
      </c>
    </row>
    <row r="17" spans="2:20" x14ac:dyDescent="0.25">
      <c r="B17" s="60"/>
      <c r="C17" s="7" t="s">
        <v>5</v>
      </c>
      <c r="D17" t="s">
        <v>64</v>
      </c>
      <c r="E17"/>
      <c r="F17" s="60">
        <v>2</v>
      </c>
      <c r="G17" s="61" t="s">
        <v>12</v>
      </c>
      <c r="H17" s="61">
        <v>1</v>
      </c>
      <c r="I17" s="10">
        <v>130000</v>
      </c>
      <c r="J17" s="19">
        <f>F17*H17*I17</f>
        <v>260000</v>
      </c>
      <c r="K17" s="10"/>
      <c r="L17" s="29">
        <f t="shared" ref="L17" si="0">F17*I17</f>
        <v>260000</v>
      </c>
      <c r="M17" s="10"/>
      <c r="N17" s="10">
        <v>0</v>
      </c>
      <c r="O17" s="10"/>
      <c r="P17" s="10">
        <f>J17</f>
        <v>260000</v>
      </c>
    </row>
    <row r="18" spans="2:20" x14ac:dyDescent="0.25">
      <c r="B18" s="79"/>
      <c r="C18" s="7" t="s">
        <v>5</v>
      </c>
      <c r="D18" t="s">
        <v>65</v>
      </c>
      <c r="E18"/>
      <c r="F18" s="79">
        <v>2</v>
      </c>
      <c r="G18" s="75" t="s">
        <v>12</v>
      </c>
      <c r="H18" s="75">
        <v>1</v>
      </c>
      <c r="I18" s="10">
        <v>100000</v>
      </c>
      <c r="J18" s="19">
        <f>F18*H18*I18</f>
        <v>200000</v>
      </c>
      <c r="K18" s="10"/>
      <c r="L18" s="29">
        <f t="shared" ref="L18" si="1">F18*I18</f>
        <v>200000</v>
      </c>
      <c r="M18" s="10"/>
      <c r="N18" s="10">
        <v>0</v>
      </c>
      <c r="O18" s="10"/>
      <c r="P18" s="10">
        <f>J18</f>
        <v>200000</v>
      </c>
    </row>
    <row r="19" spans="2:20" x14ac:dyDescent="0.25">
      <c r="B19" s="64"/>
      <c r="C19" s="7" t="s">
        <v>5</v>
      </c>
      <c r="D19" t="s">
        <v>58</v>
      </c>
      <c r="E19"/>
      <c r="F19" s="64">
        <v>2</v>
      </c>
      <c r="G19" s="65" t="s">
        <v>12</v>
      </c>
      <c r="H19" s="65">
        <v>1</v>
      </c>
      <c r="I19" s="10">
        <v>50000</v>
      </c>
      <c r="J19" s="13">
        <f>F19*H19*I19</f>
        <v>100000</v>
      </c>
      <c r="K19" s="10"/>
      <c r="L19" s="29"/>
      <c r="M19" s="10"/>
      <c r="N19" s="10">
        <v>0</v>
      </c>
      <c r="O19" s="10"/>
    </row>
    <row r="20" spans="2:20" x14ac:dyDescent="0.25">
      <c r="B20" s="60"/>
      <c r="D20" s="2" t="s">
        <v>17</v>
      </c>
      <c r="I20" s="12"/>
      <c r="J20" s="11">
        <f>SUM(J17:J19)</f>
        <v>560000</v>
      </c>
      <c r="K20" s="11"/>
      <c r="L20" s="11" t="e">
        <f>SUM(#REF!)</f>
        <v>#REF!</v>
      </c>
      <c r="M20" s="11"/>
      <c r="N20" s="11">
        <f>SUM(N17:N19)</f>
        <v>0</v>
      </c>
      <c r="O20" s="11"/>
      <c r="R20" s="24"/>
      <c r="S20" s="81"/>
      <c r="T20" s="82"/>
    </row>
    <row r="21" spans="2:20" x14ac:dyDescent="0.25">
      <c r="B21" s="2"/>
      <c r="C21" s="57"/>
      <c r="D21" s="57"/>
      <c r="E21" s="57"/>
      <c r="R21" s="23"/>
    </row>
    <row r="22" spans="2:20" x14ac:dyDescent="0.25">
      <c r="B22" s="57" t="s">
        <v>13</v>
      </c>
      <c r="C22" s="2" t="s">
        <v>14</v>
      </c>
      <c r="N22" s="10"/>
      <c r="R22" s="23"/>
    </row>
    <row r="23" spans="2:20" x14ac:dyDescent="0.25">
      <c r="B23" s="57"/>
      <c r="C23" s="7" t="s">
        <v>5</v>
      </c>
      <c r="D23" t="s">
        <v>57</v>
      </c>
      <c r="F23" s="60">
        <v>0</v>
      </c>
      <c r="G23" s="61" t="s">
        <v>50</v>
      </c>
      <c r="H23" s="61"/>
      <c r="I23" s="10">
        <v>400000</v>
      </c>
      <c r="J23" s="19">
        <f t="shared" ref="J23:J27" si="2">F23*I23</f>
        <v>0</v>
      </c>
      <c r="N23" s="19">
        <v>0</v>
      </c>
      <c r="P23" s="10"/>
      <c r="R23" s="23"/>
    </row>
    <row r="24" spans="2:20" x14ac:dyDescent="0.25">
      <c r="B24" s="68"/>
      <c r="C24" s="7" t="s">
        <v>5</v>
      </c>
      <c r="D24" t="s">
        <v>54</v>
      </c>
      <c r="F24" s="69">
        <v>0</v>
      </c>
      <c r="G24" s="67" t="s">
        <v>20</v>
      </c>
      <c r="H24" s="67"/>
      <c r="I24" s="10">
        <v>500000</v>
      </c>
      <c r="J24" s="19">
        <f t="shared" si="2"/>
        <v>0</v>
      </c>
      <c r="K24" s="10">
        <v>1000000</v>
      </c>
      <c r="N24" s="19">
        <v>0</v>
      </c>
      <c r="R24" s="23"/>
    </row>
    <row r="25" spans="2:20" x14ac:dyDescent="0.25">
      <c r="B25" s="68"/>
      <c r="C25" s="7" t="s">
        <v>5</v>
      </c>
      <c r="D25" t="s">
        <v>18</v>
      </c>
      <c r="F25" s="69">
        <v>0</v>
      </c>
      <c r="G25" s="67" t="s">
        <v>12</v>
      </c>
      <c r="H25" s="67"/>
      <c r="I25" s="10">
        <v>500000</v>
      </c>
      <c r="J25" s="19">
        <f t="shared" si="2"/>
        <v>0</v>
      </c>
      <c r="K25" s="10">
        <v>3200000</v>
      </c>
      <c r="N25" s="19">
        <v>0</v>
      </c>
      <c r="R25" s="23"/>
    </row>
    <row r="26" spans="2:20" ht="17.25" x14ac:dyDescent="0.4">
      <c r="B26" s="68"/>
      <c r="C26" s="7" t="s">
        <v>5</v>
      </c>
      <c r="D26" t="s">
        <v>52</v>
      </c>
      <c r="F26" s="69">
        <v>2</v>
      </c>
      <c r="G26" s="67" t="s">
        <v>60</v>
      </c>
      <c r="H26" s="67"/>
      <c r="I26" s="10">
        <v>100000</v>
      </c>
      <c r="J26" s="19">
        <f t="shared" si="2"/>
        <v>200000</v>
      </c>
      <c r="K26" s="66">
        <f>397398+222000+397398+266837</f>
        <v>1283633</v>
      </c>
      <c r="N26" s="19">
        <v>0</v>
      </c>
      <c r="R26" s="23"/>
    </row>
    <row r="27" spans="2:20" ht="17.25" x14ac:dyDescent="0.4">
      <c r="B27" s="68"/>
      <c r="C27" s="7" t="s">
        <v>5</v>
      </c>
      <c r="D27" t="s">
        <v>55</v>
      </c>
      <c r="F27" s="69">
        <v>2</v>
      </c>
      <c r="G27" s="67" t="s">
        <v>53</v>
      </c>
      <c r="H27" s="67"/>
      <c r="I27" s="10">
        <v>25000</v>
      </c>
      <c r="J27" s="19">
        <f t="shared" si="2"/>
        <v>50000</v>
      </c>
      <c r="K27" s="66">
        <f>397398+222000+397398+266837</f>
        <v>1283633</v>
      </c>
      <c r="N27" s="19">
        <v>0</v>
      </c>
      <c r="R27" s="23"/>
    </row>
    <row r="28" spans="2:20" ht="17.25" x14ac:dyDescent="0.4">
      <c r="B28" s="72"/>
      <c r="C28" s="7" t="s">
        <v>5</v>
      </c>
      <c r="D28" t="s">
        <v>67</v>
      </c>
      <c r="F28" s="70">
        <v>0</v>
      </c>
      <c r="G28" s="71" t="s">
        <v>56</v>
      </c>
      <c r="H28" s="71"/>
      <c r="I28" s="10">
        <v>225000</v>
      </c>
      <c r="J28" s="13">
        <f t="shared" ref="J28" si="3">F28*I28</f>
        <v>0</v>
      </c>
      <c r="K28" s="66">
        <f>397398+222000+397398+266837</f>
        <v>1283633</v>
      </c>
      <c r="N28" s="19">
        <v>0</v>
      </c>
      <c r="R28" s="23"/>
    </row>
    <row r="29" spans="2:20" x14ac:dyDescent="0.25">
      <c r="B29" s="60"/>
      <c r="D29" s="2" t="s">
        <v>17</v>
      </c>
      <c r="I29" s="12"/>
      <c r="J29" s="12">
        <f>SUM(J23:J28)</f>
        <v>250000</v>
      </c>
      <c r="K29" s="12"/>
      <c r="L29" s="31" t="e">
        <f>SUM(#REF!)</f>
        <v>#REF!</v>
      </c>
      <c r="M29" s="11"/>
      <c r="N29" s="12">
        <f>SUM(N23:N28)</f>
        <v>0</v>
      </c>
      <c r="R29" s="24"/>
      <c r="S29" s="81"/>
      <c r="T29" s="82"/>
    </row>
    <row r="30" spans="2:20" x14ac:dyDescent="0.25">
      <c r="B30" s="2"/>
      <c r="C30" s="57"/>
      <c r="D30" s="57"/>
      <c r="E30" s="57"/>
      <c r="N30" s="10"/>
      <c r="R30" s="23"/>
    </row>
    <row r="31" spans="2:20" ht="19.5" customHeight="1" x14ac:dyDescent="0.25">
      <c r="B31" s="26"/>
      <c r="C31" s="93" t="s">
        <v>77</v>
      </c>
      <c r="D31" s="26"/>
      <c r="E31" s="26"/>
      <c r="F31" s="26"/>
      <c r="G31" s="26"/>
      <c r="H31" s="26"/>
      <c r="I31" s="26"/>
      <c r="J31" s="26"/>
      <c r="K31" s="26"/>
      <c r="L31" s="92"/>
      <c r="M31" s="26"/>
      <c r="N31" s="26"/>
    </row>
    <row r="32" spans="2:20" ht="5.25" customHeight="1" x14ac:dyDescent="0.25">
      <c r="B32" s="2"/>
      <c r="C32" s="76"/>
      <c r="D32" s="76"/>
      <c r="E32" s="76"/>
    </row>
    <row r="33" spans="2:20" x14ac:dyDescent="0.25">
      <c r="B33" s="76" t="s">
        <v>4</v>
      </c>
      <c r="C33" s="2" t="s">
        <v>0</v>
      </c>
      <c r="N33" s="39" t="s">
        <v>31</v>
      </c>
      <c r="O33" s="40"/>
    </row>
    <row r="34" spans="2:20" ht="15.75" customHeight="1" x14ac:dyDescent="0.25">
      <c r="B34" s="79"/>
      <c r="C34" s="7" t="s">
        <v>5</v>
      </c>
      <c r="D34" t="s">
        <v>64</v>
      </c>
      <c r="E34"/>
      <c r="F34" s="79">
        <v>3</v>
      </c>
      <c r="G34" s="75" t="s">
        <v>12</v>
      </c>
      <c r="H34" s="75">
        <v>1</v>
      </c>
      <c r="I34" s="10">
        <v>200000</v>
      </c>
      <c r="J34" s="19">
        <f>F34*H34*I34</f>
        <v>600000</v>
      </c>
      <c r="K34" s="10"/>
      <c r="L34" s="29">
        <f t="shared" ref="L34:L36" si="4">F34*I34</f>
        <v>600000</v>
      </c>
      <c r="M34" s="10"/>
      <c r="N34" s="10">
        <v>0</v>
      </c>
      <c r="O34" s="10"/>
      <c r="P34" s="10"/>
    </row>
    <row r="35" spans="2:20" ht="15.75" customHeight="1" x14ac:dyDescent="0.25">
      <c r="B35" s="79"/>
      <c r="C35" s="7" t="s">
        <v>5</v>
      </c>
      <c r="D35" t="s">
        <v>68</v>
      </c>
      <c r="E35"/>
      <c r="F35" s="79">
        <v>2</v>
      </c>
      <c r="G35" s="75" t="s">
        <v>12</v>
      </c>
      <c r="H35" s="75">
        <v>0.5</v>
      </c>
      <c r="I35" s="10">
        <v>200000</v>
      </c>
      <c r="J35" s="19">
        <f>F35*H35*I35</f>
        <v>200000</v>
      </c>
      <c r="K35" s="10"/>
      <c r="L35" s="29">
        <f t="shared" ref="L35" si="5">F35*I35</f>
        <v>400000</v>
      </c>
      <c r="M35" s="10"/>
      <c r="N35" s="10">
        <v>0</v>
      </c>
      <c r="O35" s="10"/>
      <c r="P35" s="10"/>
    </row>
    <row r="36" spans="2:20" x14ac:dyDescent="0.25">
      <c r="B36" s="79"/>
      <c r="C36" s="7" t="s">
        <v>5</v>
      </c>
      <c r="D36" t="s">
        <v>65</v>
      </c>
      <c r="E36"/>
      <c r="F36" s="79">
        <v>3</v>
      </c>
      <c r="G36" s="75" t="s">
        <v>12</v>
      </c>
      <c r="H36" s="75">
        <v>1</v>
      </c>
      <c r="I36" s="10">
        <v>150000</v>
      </c>
      <c r="J36" s="19">
        <f>F36*H36*I36</f>
        <v>450000</v>
      </c>
      <c r="K36" s="10"/>
      <c r="L36" s="29">
        <f t="shared" si="4"/>
        <v>450000</v>
      </c>
      <c r="M36" s="10"/>
      <c r="N36" s="10">
        <v>0</v>
      </c>
      <c r="O36" s="10"/>
      <c r="P36" s="10"/>
    </row>
    <row r="37" spans="2:20" ht="17.25" x14ac:dyDescent="0.4">
      <c r="B37" s="79"/>
      <c r="C37" s="7" t="s">
        <v>5</v>
      </c>
      <c r="D37" t="s">
        <v>68</v>
      </c>
      <c r="E37"/>
      <c r="F37" s="79">
        <v>2</v>
      </c>
      <c r="G37" s="75" t="s">
        <v>12</v>
      </c>
      <c r="H37" s="75">
        <v>0.5</v>
      </c>
      <c r="I37" s="10">
        <v>150000</v>
      </c>
      <c r="J37" s="42">
        <f>F37*H37*I37</f>
        <v>150000</v>
      </c>
      <c r="K37" s="10"/>
      <c r="L37" s="29">
        <f t="shared" ref="L37" si="6">F37*I37</f>
        <v>300000</v>
      </c>
      <c r="M37" s="10"/>
      <c r="N37" s="10">
        <v>0</v>
      </c>
      <c r="O37" s="10"/>
      <c r="P37" s="10"/>
    </row>
    <row r="38" spans="2:20" x14ac:dyDescent="0.25">
      <c r="B38" s="79"/>
      <c r="D38" s="2" t="s">
        <v>17</v>
      </c>
      <c r="I38" s="12"/>
      <c r="J38" s="11">
        <f>SUM(J34:J37)</f>
        <v>1400000</v>
      </c>
      <c r="K38" s="11"/>
      <c r="L38" s="11" t="e">
        <f>SUM(#REF!)</f>
        <v>#REF!</v>
      </c>
      <c r="M38" s="11"/>
      <c r="N38" s="11">
        <f>SUM(N34:N36)</f>
        <v>0</v>
      </c>
      <c r="O38" s="11"/>
      <c r="R38" s="24"/>
      <c r="S38" s="81"/>
      <c r="T38" s="82"/>
    </row>
    <row r="39" spans="2:20" x14ac:dyDescent="0.25">
      <c r="B39" s="2"/>
      <c r="C39" s="76"/>
      <c r="D39" s="76"/>
      <c r="E39" s="76"/>
      <c r="R39" s="23"/>
    </row>
    <row r="40" spans="2:20" x14ac:dyDescent="0.25">
      <c r="B40" s="76" t="s">
        <v>13</v>
      </c>
      <c r="C40" s="2" t="s">
        <v>14</v>
      </c>
      <c r="N40" s="10"/>
      <c r="R40" s="23"/>
    </row>
    <row r="41" spans="2:20" x14ac:dyDescent="0.25">
      <c r="B41" s="76"/>
      <c r="C41" s="7" t="s">
        <v>5</v>
      </c>
      <c r="D41" t="s">
        <v>57</v>
      </c>
      <c r="F41" s="79">
        <v>2</v>
      </c>
      <c r="G41" s="75" t="s">
        <v>50</v>
      </c>
      <c r="H41" s="75"/>
      <c r="I41" s="10">
        <v>400000</v>
      </c>
      <c r="J41" s="19">
        <f t="shared" ref="J41:J46" si="7">F41*I41</f>
        <v>800000</v>
      </c>
      <c r="N41" s="19">
        <v>0</v>
      </c>
      <c r="P41" s="10"/>
      <c r="R41" s="23"/>
    </row>
    <row r="42" spans="2:20" x14ac:dyDescent="0.25">
      <c r="B42" s="76"/>
      <c r="C42" s="7" t="s">
        <v>5</v>
      </c>
      <c r="D42" t="s">
        <v>54</v>
      </c>
      <c r="F42" s="79">
        <v>2</v>
      </c>
      <c r="G42" s="75" t="s">
        <v>20</v>
      </c>
      <c r="H42" s="75"/>
      <c r="I42" s="10">
        <v>500000</v>
      </c>
      <c r="J42" s="19">
        <f t="shared" si="7"/>
        <v>1000000</v>
      </c>
      <c r="K42" s="10">
        <v>1000000</v>
      </c>
      <c r="N42" s="19">
        <v>0</v>
      </c>
      <c r="R42" s="23"/>
    </row>
    <row r="43" spans="2:20" x14ac:dyDescent="0.25">
      <c r="B43" s="76"/>
      <c r="C43" s="7" t="s">
        <v>5</v>
      </c>
      <c r="D43" t="s">
        <v>18</v>
      </c>
      <c r="F43" s="79">
        <v>2</v>
      </c>
      <c r="G43" s="75" t="s">
        <v>12</v>
      </c>
      <c r="H43" s="75"/>
      <c r="I43" s="10">
        <v>500000</v>
      </c>
      <c r="J43" s="19">
        <f t="shared" si="7"/>
        <v>1000000</v>
      </c>
      <c r="K43" s="10">
        <v>3200000</v>
      </c>
      <c r="N43" s="19">
        <v>0</v>
      </c>
      <c r="R43" s="23"/>
    </row>
    <row r="44" spans="2:20" ht="17.25" x14ac:dyDescent="0.4">
      <c r="B44" s="76"/>
      <c r="C44" s="7" t="s">
        <v>5</v>
      </c>
      <c r="D44" t="s">
        <v>52</v>
      </c>
      <c r="F44" s="79">
        <v>2</v>
      </c>
      <c r="G44" s="75" t="s">
        <v>60</v>
      </c>
      <c r="H44" s="75"/>
      <c r="I44" s="10">
        <v>150000</v>
      </c>
      <c r="J44" s="19">
        <f t="shared" si="7"/>
        <v>300000</v>
      </c>
      <c r="K44" s="66">
        <f>397398+222000+397398+266837</f>
        <v>1283633</v>
      </c>
      <c r="N44" s="19">
        <v>0</v>
      </c>
      <c r="R44" s="23"/>
    </row>
    <row r="45" spans="2:20" ht="17.25" x14ac:dyDescent="0.4">
      <c r="B45" s="76"/>
      <c r="C45" s="7" t="s">
        <v>5</v>
      </c>
      <c r="D45" t="s">
        <v>55</v>
      </c>
      <c r="F45" s="79">
        <v>2</v>
      </c>
      <c r="G45" s="75" t="s">
        <v>53</v>
      </c>
      <c r="H45" s="75"/>
      <c r="I45" s="10">
        <v>50000</v>
      </c>
      <c r="J45" s="19">
        <f t="shared" si="7"/>
        <v>100000</v>
      </c>
      <c r="K45" s="66">
        <f>397398+222000+397398+266837</f>
        <v>1283633</v>
      </c>
      <c r="N45" s="19">
        <v>0</v>
      </c>
      <c r="R45" s="23"/>
    </row>
    <row r="46" spans="2:20" ht="17.25" x14ac:dyDescent="0.4">
      <c r="B46" s="76"/>
      <c r="C46" s="7" t="s">
        <v>5</v>
      </c>
      <c r="D46" t="s">
        <v>71</v>
      </c>
      <c r="F46" s="79">
        <v>1</v>
      </c>
      <c r="G46" s="75" t="s">
        <v>56</v>
      </c>
      <c r="H46" s="75"/>
      <c r="I46" s="10">
        <v>75000</v>
      </c>
      <c r="J46" s="13">
        <f t="shared" si="7"/>
        <v>75000</v>
      </c>
      <c r="K46" s="66">
        <f>397398+222000+397398+266837</f>
        <v>1283633</v>
      </c>
      <c r="N46" s="19">
        <v>0</v>
      </c>
      <c r="R46" s="23"/>
    </row>
    <row r="47" spans="2:20" x14ac:dyDescent="0.25">
      <c r="B47" s="79"/>
      <c r="D47" s="2" t="s">
        <v>17</v>
      </c>
      <c r="I47" s="12"/>
      <c r="J47" s="12">
        <f>SUM(J41:J46)</f>
        <v>3275000</v>
      </c>
      <c r="K47" s="12"/>
      <c r="L47" s="31" t="e">
        <f>SUM(#REF!)</f>
        <v>#REF!</v>
      </c>
      <c r="M47" s="11"/>
      <c r="N47" s="12">
        <f>SUM(N41:N46)</f>
        <v>0</v>
      </c>
      <c r="R47" s="24"/>
      <c r="S47" s="81"/>
      <c r="T47" s="82"/>
    </row>
    <row r="48" spans="2:20" x14ac:dyDescent="0.25">
      <c r="B48" s="79"/>
      <c r="D48" s="2"/>
      <c r="I48" s="12"/>
      <c r="J48" s="12"/>
      <c r="K48" s="12"/>
      <c r="L48" s="31"/>
      <c r="M48" s="11"/>
      <c r="N48" s="12"/>
      <c r="R48" s="24"/>
      <c r="S48" s="78"/>
      <c r="T48" s="79"/>
    </row>
    <row r="49" spans="2:18" x14ac:dyDescent="0.25">
      <c r="B49" s="57" t="s">
        <v>21</v>
      </c>
      <c r="C49" s="2" t="s">
        <v>22</v>
      </c>
      <c r="N49" s="10"/>
      <c r="R49" s="23"/>
    </row>
    <row r="50" spans="2:18" x14ac:dyDescent="0.25">
      <c r="B50" s="60"/>
      <c r="C50" s="7" t="s">
        <v>5</v>
      </c>
      <c r="D50" t="s">
        <v>69</v>
      </c>
      <c r="E50"/>
      <c r="F50" s="60">
        <v>2</v>
      </c>
      <c r="G50" s="61" t="s">
        <v>23</v>
      </c>
      <c r="H50" s="61">
        <v>2</v>
      </c>
      <c r="I50" s="10">
        <v>100000</v>
      </c>
      <c r="J50" s="10">
        <f>I50*F50*H50</f>
        <v>400000</v>
      </c>
      <c r="K50" s="10"/>
      <c r="L50" s="29">
        <f>F50*I50</f>
        <v>200000</v>
      </c>
      <c r="M50" s="10"/>
      <c r="N50" s="10">
        <v>0</v>
      </c>
      <c r="P50" s="10"/>
      <c r="R50" s="19"/>
    </row>
    <row r="51" spans="2:18" ht="17.25" x14ac:dyDescent="0.4">
      <c r="B51" s="62"/>
      <c r="C51" s="7" t="s">
        <v>5</v>
      </c>
      <c r="D51" t="s">
        <v>59</v>
      </c>
      <c r="E51"/>
      <c r="F51" s="62">
        <v>1</v>
      </c>
      <c r="G51" s="63" t="s">
        <v>23</v>
      </c>
      <c r="H51" s="63"/>
      <c r="I51" s="10">
        <v>50000</v>
      </c>
      <c r="J51" s="66">
        <f>F51*I51</f>
        <v>50000</v>
      </c>
      <c r="K51" s="10"/>
      <c r="L51" s="29"/>
      <c r="M51" s="10"/>
      <c r="N51" s="13">
        <v>0</v>
      </c>
      <c r="P51" s="10"/>
      <c r="R51" s="19"/>
    </row>
    <row r="52" spans="2:18" x14ac:dyDescent="0.25">
      <c r="B52" s="60"/>
      <c r="D52" s="2" t="s">
        <v>17</v>
      </c>
      <c r="I52" s="12"/>
      <c r="J52" s="11">
        <f>SUM(J50:J51)</f>
        <v>450000</v>
      </c>
      <c r="K52" s="11"/>
      <c r="L52" s="43">
        <f>SUM(L50:L50)</f>
        <v>200000</v>
      </c>
      <c r="M52" s="11"/>
      <c r="N52" s="11">
        <f>SUM(N50:N51)</f>
        <v>0</v>
      </c>
    </row>
    <row r="53" spans="2:18" hidden="1" x14ac:dyDescent="0.25">
      <c r="B53" s="60"/>
      <c r="D53" s="2"/>
      <c r="I53" s="12"/>
      <c r="J53" s="11"/>
      <c r="K53" s="11"/>
      <c r="L53" s="31"/>
      <c r="M53" s="11"/>
      <c r="N53" s="24"/>
    </row>
    <row r="54" spans="2:18" hidden="1" x14ac:dyDescent="0.25">
      <c r="B54" s="60"/>
      <c r="D54" s="2"/>
      <c r="I54" s="12"/>
      <c r="J54" s="11"/>
      <c r="K54" s="11"/>
      <c r="L54" s="31"/>
      <c r="M54" s="11"/>
      <c r="N54" s="24"/>
    </row>
    <row r="55" spans="2:18" hidden="1" x14ac:dyDescent="0.25">
      <c r="B55" s="60"/>
      <c r="D55" s="2"/>
      <c r="I55" s="12"/>
      <c r="J55" s="11"/>
      <c r="K55" s="11"/>
      <c r="L55" s="31"/>
      <c r="M55" s="11"/>
      <c r="N55" s="24"/>
    </row>
    <row r="56" spans="2:18" hidden="1" x14ac:dyDescent="0.25">
      <c r="B56" s="60"/>
      <c r="D56" s="2"/>
      <c r="I56" s="12"/>
      <c r="J56" s="11"/>
      <c r="K56" s="11"/>
      <c r="L56" s="31"/>
      <c r="M56" s="11"/>
      <c r="N56" s="24"/>
    </row>
    <row r="57" spans="2:18" ht="15.75" thickBot="1" x14ac:dyDescent="0.3">
      <c r="B57" s="60"/>
      <c r="N57" s="23"/>
    </row>
    <row r="58" spans="2:18" ht="19.5" customHeight="1" thickTop="1" thickBot="1" x14ac:dyDescent="0.3">
      <c r="B58" s="15"/>
      <c r="C58" s="16"/>
      <c r="D58" s="83" t="s">
        <v>24</v>
      </c>
      <c r="E58" s="83"/>
      <c r="F58" s="83"/>
      <c r="G58" s="83"/>
      <c r="H58" s="83"/>
      <c r="I58" s="83"/>
      <c r="J58" s="17">
        <f>J20+J29+J38+J47+J52</f>
        <v>5935000</v>
      </c>
      <c r="K58" s="17"/>
      <c r="L58" s="32" t="e">
        <f>L20+L29+#REF!+L52</f>
        <v>#REF!</v>
      </c>
      <c r="M58" s="17"/>
      <c r="N58" s="17">
        <f>N20+N29+N52</f>
        <v>0</v>
      </c>
      <c r="O58" s="11">
        <f>(J20+J29)+(J38+J47+J52)</f>
        <v>5935000</v>
      </c>
    </row>
    <row r="59" spans="2:18" s="45" customFormat="1" ht="19.5" customHeight="1" thickTop="1" x14ac:dyDescent="0.25">
      <c r="B59" s="46"/>
      <c r="C59" s="84"/>
      <c r="D59" s="85"/>
      <c r="E59" s="85"/>
      <c r="F59" s="85"/>
      <c r="G59" s="85"/>
      <c r="H59" s="85"/>
      <c r="I59" s="85"/>
      <c r="J59" s="85"/>
      <c r="K59" s="85"/>
      <c r="L59" s="47" t="e">
        <f>L58-J58</f>
        <v>#REF!</v>
      </c>
      <c r="M59" s="48"/>
      <c r="N59" s="48">
        <f>J58-N58</f>
        <v>5935000</v>
      </c>
      <c r="R59" s="49"/>
    </row>
    <row r="60" spans="2:18" x14ac:dyDescent="0.25">
      <c r="B60" s="60"/>
    </row>
    <row r="61" spans="2:18" x14ac:dyDescent="0.25">
      <c r="I61" s="88" t="s">
        <v>75</v>
      </c>
      <c r="J61" s="88"/>
      <c r="K61" s="61"/>
      <c r="L61" s="36"/>
      <c r="M61" s="20"/>
    </row>
    <row r="62" spans="2:18" x14ac:dyDescent="0.25">
      <c r="D62" s="2" t="s">
        <v>28</v>
      </c>
      <c r="I62" s="89" t="s">
        <v>25</v>
      </c>
      <c r="J62" s="89"/>
      <c r="K62" s="57"/>
      <c r="L62" s="37"/>
      <c r="M62" s="21"/>
      <c r="N62" s="21"/>
    </row>
    <row r="69" spans="4:14" x14ac:dyDescent="0.25">
      <c r="D69" s="14" t="s">
        <v>26</v>
      </c>
      <c r="I69" s="87" t="s">
        <v>76</v>
      </c>
      <c r="J69" s="87"/>
      <c r="K69" s="58"/>
      <c r="L69" s="38"/>
      <c r="M69" s="22"/>
    </row>
    <row r="70" spans="4:14" x14ac:dyDescent="0.25">
      <c r="D70" s="61" t="s">
        <v>27</v>
      </c>
      <c r="I70" s="87"/>
      <c r="J70" s="87"/>
      <c r="K70" s="58"/>
      <c r="L70" s="38"/>
      <c r="M70" s="58"/>
      <c r="N70" s="58"/>
    </row>
  </sheetData>
  <mergeCells count="13">
    <mergeCell ref="S20:T20"/>
    <mergeCell ref="S29:T29"/>
    <mergeCell ref="D58:I58"/>
    <mergeCell ref="C59:K59"/>
    <mergeCell ref="I61:J61"/>
    <mergeCell ref="S38:T38"/>
    <mergeCell ref="S47:T47"/>
    <mergeCell ref="B8:K8"/>
    <mergeCell ref="I62:J62"/>
    <mergeCell ref="I69:J69"/>
    <mergeCell ref="I70:J70"/>
    <mergeCell ref="C12:D12"/>
    <mergeCell ref="B9:K9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0"/>
  <sheetViews>
    <sheetView showGridLines="0" tabSelected="1" view="pageBreakPreview" topLeftCell="A63" zoomScale="80" zoomScaleNormal="90" zoomScaleSheetLayoutView="80" workbookViewId="0">
      <selection activeCell="O80" sqref="O80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4.28515625" style="3" customWidth="1"/>
    <col min="6" max="6" width="7" style="3" customWidth="1"/>
    <col min="7" max="7" width="8.7109375" style="3" bestFit="1" customWidth="1"/>
    <col min="8" max="8" width="6" style="3" bestFit="1" customWidth="1"/>
    <col min="9" max="9" width="12.140625" style="3" bestFit="1" customWidth="1"/>
    <col min="10" max="10" width="13.5703125" style="3" bestFit="1" customWidth="1"/>
    <col min="11" max="11" width="2.42578125" style="3" customWidth="1"/>
    <col min="12" max="12" width="14.42578125" style="28" hidden="1" customWidth="1"/>
    <col min="13" max="13" width="1" style="3" customWidth="1"/>
    <col min="14" max="14" width="17.28515625" style="3" hidden="1" customWidth="1"/>
    <col min="15" max="16" width="13.710937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18" s="6" customFormat="1" ht="18.75" x14ac:dyDescent="0.3">
      <c r="B2" s="6" t="s">
        <v>1</v>
      </c>
      <c r="K2" s="6" t="s">
        <v>32</v>
      </c>
      <c r="L2" s="33"/>
      <c r="R2" s="18"/>
    </row>
    <row r="3" spans="2:18" s="6" customFormat="1" ht="18.75" x14ac:dyDescent="0.3">
      <c r="B3" s="6" t="s">
        <v>2</v>
      </c>
      <c r="L3" s="33"/>
      <c r="R3" s="18"/>
    </row>
    <row r="4" spans="2:18" s="6" customFormat="1" ht="18.75" x14ac:dyDescent="0.3">
      <c r="B4" s="6" t="s">
        <v>3</v>
      </c>
      <c r="L4" s="33"/>
      <c r="R4" s="18"/>
    </row>
    <row r="5" spans="2:18" s="5" customFormat="1" ht="15.75" x14ac:dyDescent="0.25">
      <c r="B5" s="5" t="s">
        <v>61</v>
      </c>
      <c r="L5" s="34"/>
      <c r="R5" s="9"/>
    </row>
    <row r="6" spans="2:18" s="4" customFormat="1" ht="15.75" x14ac:dyDescent="0.25">
      <c r="B6" s="4" t="s">
        <v>72</v>
      </c>
      <c r="L6" s="35"/>
      <c r="R6" s="8"/>
    </row>
    <row r="7" spans="2:18" x14ac:dyDescent="0.25">
      <c r="B7" t="s">
        <v>73</v>
      </c>
    </row>
    <row r="8" spans="2:18" x14ac:dyDescent="0.25">
      <c r="B8" s="91" t="s">
        <v>62</v>
      </c>
      <c r="C8" s="91"/>
      <c r="D8" s="91"/>
      <c r="E8" s="91"/>
      <c r="F8" s="91"/>
      <c r="G8" s="91"/>
      <c r="H8" s="91"/>
      <c r="I8" s="91"/>
      <c r="J8" s="91"/>
      <c r="K8" s="91"/>
    </row>
    <row r="9" spans="2:18" x14ac:dyDescent="0.25">
      <c r="B9" s="91" t="s">
        <v>74</v>
      </c>
      <c r="C9" s="91"/>
      <c r="D9" s="91"/>
      <c r="E9" s="91"/>
      <c r="F9" s="91"/>
      <c r="G9" s="91"/>
      <c r="H9" s="91"/>
      <c r="I9" s="91"/>
      <c r="J9" s="91"/>
      <c r="K9" s="91"/>
    </row>
    <row r="10" spans="2:18" ht="11.25" customHeight="1" x14ac:dyDescent="0.25"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2:18" ht="15.75" thickBot="1" x14ac:dyDescent="0.3">
      <c r="B11" t="s">
        <v>63</v>
      </c>
      <c r="F11" s="41"/>
      <c r="G11" s="2"/>
      <c r="H11" s="2"/>
      <c r="N11" s="23"/>
    </row>
    <row r="12" spans="2:18" ht="19.5" customHeight="1" thickTop="1" thickBot="1" x14ac:dyDescent="0.3">
      <c r="B12" s="77" t="s">
        <v>7</v>
      </c>
      <c r="C12" s="90" t="s">
        <v>15</v>
      </c>
      <c r="D12" s="90"/>
      <c r="E12" s="77" t="s">
        <v>6</v>
      </c>
      <c r="F12" s="77" t="s">
        <v>70</v>
      </c>
      <c r="G12" s="77" t="s">
        <v>9</v>
      </c>
      <c r="H12" s="77" t="s">
        <v>39</v>
      </c>
      <c r="I12" s="77" t="s">
        <v>10</v>
      </c>
      <c r="J12" s="77" t="s">
        <v>11</v>
      </c>
      <c r="K12" s="77"/>
      <c r="L12" s="27" t="s">
        <v>31</v>
      </c>
      <c r="M12" s="77"/>
      <c r="N12" s="77" t="s">
        <v>31</v>
      </c>
    </row>
    <row r="13" spans="2:18" ht="7.5" customHeight="1" thickTop="1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92"/>
      <c r="M13" s="26"/>
      <c r="N13" s="26"/>
    </row>
    <row r="14" spans="2:18" ht="19.5" customHeight="1" x14ac:dyDescent="0.25">
      <c r="B14" s="26"/>
      <c r="C14" s="93" t="s">
        <v>66</v>
      </c>
      <c r="D14" s="26"/>
      <c r="E14" s="26"/>
      <c r="F14" s="26"/>
      <c r="G14" s="26"/>
      <c r="H14" s="26"/>
      <c r="I14" s="26"/>
      <c r="J14" s="26"/>
      <c r="K14" s="26"/>
      <c r="L14" s="92"/>
      <c r="M14" s="26"/>
      <c r="N14" s="26"/>
    </row>
    <row r="15" spans="2:18" ht="5.25" customHeight="1" x14ac:dyDescent="0.25">
      <c r="B15" s="2"/>
      <c r="C15" s="76"/>
      <c r="D15" s="76"/>
      <c r="E15" s="76"/>
    </row>
    <row r="16" spans="2:18" x14ac:dyDescent="0.25">
      <c r="B16" s="76" t="s">
        <v>4</v>
      </c>
      <c r="C16" s="2" t="s">
        <v>0</v>
      </c>
      <c r="N16" s="39" t="s">
        <v>31</v>
      </c>
      <c r="O16" s="40" t="s">
        <v>51</v>
      </c>
    </row>
    <row r="17" spans="2:20" x14ac:dyDescent="0.25">
      <c r="B17" s="79"/>
      <c r="C17" s="7" t="s">
        <v>5</v>
      </c>
      <c r="D17" t="s">
        <v>64</v>
      </c>
      <c r="E17"/>
      <c r="F17" s="79">
        <v>2</v>
      </c>
      <c r="G17" s="75" t="s">
        <v>12</v>
      </c>
      <c r="H17" s="75">
        <v>1</v>
      </c>
      <c r="I17" s="10">
        <v>130000</v>
      </c>
      <c r="J17" s="19">
        <f>F17*H17*I17</f>
        <v>260000</v>
      </c>
      <c r="K17" s="10"/>
      <c r="L17" s="29">
        <f t="shared" ref="L17:L18" si="0">F17*I17</f>
        <v>260000</v>
      </c>
      <c r="M17" s="10"/>
      <c r="N17" s="10">
        <v>0</v>
      </c>
      <c r="O17" s="10"/>
      <c r="P17" s="10">
        <f>J17</f>
        <v>260000</v>
      </c>
    </row>
    <row r="18" spans="2:20" x14ac:dyDescent="0.25">
      <c r="B18" s="79"/>
      <c r="C18" s="7" t="s">
        <v>5</v>
      </c>
      <c r="D18" t="s">
        <v>65</v>
      </c>
      <c r="E18"/>
      <c r="F18" s="79">
        <v>2</v>
      </c>
      <c r="G18" s="75" t="s">
        <v>12</v>
      </c>
      <c r="H18" s="75">
        <v>1</v>
      </c>
      <c r="I18" s="10">
        <v>100000</v>
      </c>
      <c r="J18" s="19">
        <f>F18*H18*I18</f>
        <v>200000</v>
      </c>
      <c r="K18" s="10"/>
      <c r="L18" s="29">
        <f t="shared" si="0"/>
        <v>200000</v>
      </c>
      <c r="M18" s="10"/>
      <c r="N18" s="10">
        <v>0</v>
      </c>
      <c r="O18" s="10"/>
      <c r="P18" s="10">
        <f>J18</f>
        <v>200000</v>
      </c>
    </row>
    <row r="19" spans="2:20" x14ac:dyDescent="0.25">
      <c r="B19" s="79"/>
      <c r="C19" s="7" t="s">
        <v>5</v>
      </c>
      <c r="D19" t="s">
        <v>58</v>
      </c>
      <c r="E19"/>
      <c r="F19" s="79">
        <v>2</v>
      </c>
      <c r="G19" s="75" t="s">
        <v>12</v>
      </c>
      <c r="H19" s="75">
        <v>1</v>
      </c>
      <c r="I19" s="10">
        <v>50000</v>
      </c>
      <c r="J19" s="13">
        <f>F19*H19*I19</f>
        <v>100000</v>
      </c>
      <c r="K19" s="10"/>
      <c r="L19" s="29"/>
      <c r="M19" s="10"/>
      <c r="N19" s="10">
        <v>0</v>
      </c>
      <c r="O19" s="10"/>
    </row>
    <row r="20" spans="2:20" x14ac:dyDescent="0.25">
      <c r="B20" s="79"/>
      <c r="D20" s="2" t="s">
        <v>17</v>
      </c>
      <c r="I20" s="12"/>
      <c r="J20" s="11">
        <f>SUM(J17:J19)</f>
        <v>560000</v>
      </c>
      <c r="K20" s="11"/>
      <c r="L20" s="11" t="e">
        <f>SUM(#REF!)</f>
        <v>#REF!</v>
      </c>
      <c r="M20" s="11"/>
      <c r="N20" s="11">
        <f>SUM(N17:N19)</f>
        <v>0</v>
      </c>
      <c r="O20" s="11"/>
      <c r="R20" s="24"/>
      <c r="S20" s="81"/>
      <c r="T20" s="82"/>
    </row>
    <row r="21" spans="2:20" x14ac:dyDescent="0.25">
      <c r="B21" s="2"/>
      <c r="C21" s="76"/>
      <c r="D21" s="76"/>
      <c r="E21" s="76"/>
      <c r="R21" s="23"/>
    </row>
    <row r="22" spans="2:20" x14ac:dyDescent="0.25">
      <c r="B22" s="76" t="s">
        <v>13</v>
      </c>
      <c r="C22" s="2" t="s">
        <v>14</v>
      </c>
      <c r="N22" s="10"/>
      <c r="R22" s="23"/>
    </row>
    <row r="23" spans="2:20" x14ac:dyDescent="0.25">
      <c r="B23" s="76"/>
      <c r="C23" s="7" t="s">
        <v>5</v>
      </c>
      <c r="D23" t="s">
        <v>57</v>
      </c>
      <c r="F23" s="79">
        <v>0</v>
      </c>
      <c r="G23" s="75" t="s">
        <v>50</v>
      </c>
      <c r="H23" s="75"/>
      <c r="I23" s="10">
        <v>400000</v>
      </c>
      <c r="J23" s="19">
        <f t="shared" ref="J23:J28" si="1">F23*I23</f>
        <v>0</v>
      </c>
      <c r="N23" s="19">
        <v>0</v>
      </c>
      <c r="P23" s="10"/>
      <c r="R23" s="23"/>
    </row>
    <row r="24" spans="2:20" x14ac:dyDescent="0.25">
      <c r="B24" s="76"/>
      <c r="C24" s="7" t="s">
        <v>5</v>
      </c>
      <c r="D24" t="s">
        <v>54</v>
      </c>
      <c r="F24" s="79">
        <v>0</v>
      </c>
      <c r="G24" s="75" t="s">
        <v>20</v>
      </c>
      <c r="H24" s="75"/>
      <c r="I24" s="10">
        <v>500000</v>
      </c>
      <c r="J24" s="19">
        <f t="shared" si="1"/>
        <v>0</v>
      </c>
      <c r="K24" s="10">
        <v>1000000</v>
      </c>
      <c r="N24" s="19">
        <v>0</v>
      </c>
      <c r="R24" s="23"/>
    </row>
    <row r="25" spans="2:20" x14ac:dyDescent="0.25">
      <c r="B25" s="76"/>
      <c r="C25" s="7" t="s">
        <v>5</v>
      </c>
      <c r="D25" t="s">
        <v>18</v>
      </c>
      <c r="F25" s="79">
        <v>0</v>
      </c>
      <c r="G25" s="75" t="s">
        <v>12</v>
      </c>
      <c r="H25" s="75"/>
      <c r="I25" s="10">
        <v>500000</v>
      </c>
      <c r="J25" s="19">
        <f t="shared" si="1"/>
        <v>0</v>
      </c>
      <c r="K25" s="10">
        <v>3200000</v>
      </c>
      <c r="N25" s="19">
        <v>0</v>
      </c>
      <c r="R25" s="23"/>
    </row>
    <row r="26" spans="2:20" ht="17.25" x14ac:dyDescent="0.4">
      <c r="B26" s="76"/>
      <c r="C26" s="7" t="s">
        <v>5</v>
      </c>
      <c r="D26" t="s">
        <v>52</v>
      </c>
      <c r="F26" s="79">
        <v>2</v>
      </c>
      <c r="G26" s="75" t="s">
        <v>60</v>
      </c>
      <c r="H26" s="75"/>
      <c r="I26" s="10">
        <v>100000</v>
      </c>
      <c r="J26" s="19">
        <f t="shared" si="1"/>
        <v>200000</v>
      </c>
      <c r="K26" s="66">
        <f>397398+222000+397398+266837</f>
        <v>1283633</v>
      </c>
      <c r="N26" s="19">
        <v>0</v>
      </c>
      <c r="R26" s="23"/>
    </row>
    <row r="27" spans="2:20" ht="17.25" x14ac:dyDescent="0.4">
      <c r="B27" s="76"/>
      <c r="C27" s="7" t="s">
        <v>5</v>
      </c>
      <c r="D27" t="s">
        <v>55</v>
      </c>
      <c r="F27" s="79">
        <v>2</v>
      </c>
      <c r="G27" s="75" t="s">
        <v>53</v>
      </c>
      <c r="H27" s="75"/>
      <c r="I27" s="10">
        <v>25000</v>
      </c>
      <c r="J27" s="19">
        <f t="shared" si="1"/>
        <v>50000</v>
      </c>
      <c r="K27" s="66">
        <f>397398+222000+397398+266837</f>
        <v>1283633</v>
      </c>
      <c r="N27" s="19">
        <v>0</v>
      </c>
      <c r="R27" s="23"/>
    </row>
    <row r="28" spans="2:20" ht="17.25" x14ac:dyDescent="0.4">
      <c r="B28" s="76"/>
      <c r="C28" s="7" t="s">
        <v>5</v>
      </c>
      <c r="D28" t="s">
        <v>67</v>
      </c>
      <c r="F28" s="79">
        <v>0</v>
      </c>
      <c r="G28" s="75" t="s">
        <v>56</v>
      </c>
      <c r="H28" s="75"/>
      <c r="I28" s="10">
        <v>225000</v>
      </c>
      <c r="J28" s="13">
        <f t="shared" si="1"/>
        <v>0</v>
      </c>
      <c r="K28" s="66">
        <f>397398+222000+397398+266837</f>
        <v>1283633</v>
      </c>
      <c r="N28" s="19">
        <v>0</v>
      </c>
      <c r="R28" s="23"/>
    </row>
    <row r="29" spans="2:20" x14ac:dyDescent="0.25">
      <c r="B29" s="79"/>
      <c r="D29" s="2" t="s">
        <v>17</v>
      </c>
      <c r="I29" s="12"/>
      <c r="J29" s="12">
        <f>SUM(J23:J28)</f>
        <v>250000</v>
      </c>
      <c r="K29" s="12"/>
      <c r="L29" s="31" t="e">
        <f>SUM(#REF!)</f>
        <v>#REF!</v>
      </c>
      <c r="M29" s="11"/>
      <c r="N29" s="12">
        <f>SUM(N23:N28)</f>
        <v>0</v>
      </c>
      <c r="R29" s="24"/>
      <c r="S29" s="81"/>
      <c r="T29" s="82"/>
    </row>
    <row r="30" spans="2:20" x14ac:dyDescent="0.25">
      <c r="B30" s="2"/>
      <c r="C30" s="76"/>
      <c r="D30" s="76"/>
      <c r="E30" s="76"/>
      <c r="N30" s="10"/>
      <c r="R30" s="23"/>
    </row>
    <row r="31" spans="2:20" ht="19.5" customHeight="1" x14ac:dyDescent="0.25">
      <c r="B31" s="26"/>
      <c r="C31" s="93" t="s">
        <v>77</v>
      </c>
      <c r="D31" s="26"/>
      <c r="E31" s="26"/>
      <c r="F31" s="26"/>
      <c r="G31" s="26"/>
      <c r="H31" s="26"/>
      <c r="I31" s="26"/>
      <c r="J31" s="26"/>
      <c r="K31" s="26"/>
      <c r="L31" s="92"/>
      <c r="M31" s="26"/>
      <c r="N31" s="26"/>
    </row>
    <row r="32" spans="2:20" ht="5.25" customHeight="1" x14ac:dyDescent="0.25">
      <c r="B32" s="2"/>
      <c r="C32" s="76"/>
      <c r="D32" s="76"/>
      <c r="E32" s="76"/>
    </row>
    <row r="33" spans="2:20" x14ac:dyDescent="0.25">
      <c r="B33" s="76" t="s">
        <v>4</v>
      </c>
      <c r="C33" s="2" t="s">
        <v>0</v>
      </c>
      <c r="N33" s="39" t="s">
        <v>31</v>
      </c>
      <c r="O33" s="40"/>
    </row>
    <row r="34" spans="2:20" ht="15.75" customHeight="1" x14ac:dyDescent="0.25">
      <c r="B34" s="79"/>
      <c r="C34" s="7" t="s">
        <v>5</v>
      </c>
      <c r="D34" t="s">
        <v>64</v>
      </c>
      <c r="E34"/>
      <c r="F34" s="79">
        <v>3</v>
      </c>
      <c r="G34" s="75" t="s">
        <v>12</v>
      </c>
      <c r="H34" s="75">
        <v>1</v>
      </c>
      <c r="I34" s="10">
        <v>200000</v>
      </c>
      <c r="J34" s="19">
        <f>F34*H34*I34</f>
        <v>600000</v>
      </c>
      <c r="K34" s="10"/>
      <c r="L34" s="29">
        <f t="shared" ref="L34:L37" si="2">F34*I34</f>
        <v>600000</v>
      </c>
      <c r="M34" s="10"/>
      <c r="N34" s="10">
        <v>0</v>
      </c>
      <c r="O34" s="10"/>
      <c r="P34" s="10"/>
    </row>
    <row r="35" spans="2:20" ht="15.75" customHeight="1" x14ac:dyDescent="0.25">
      <c r="B35" s="79"/>
      <c r="C35" s="7" t="s">
        <v>5</v>
      </c>
      <c r="D35" t="s">
        <v>68</v>
      </c>
      <c r="E35"/>
      <c r="F35" s="79">
        <v>2</v>
      </c>
      <c r="G35" s="75" t="s">
        <v>12</v>
      </c>
      <c r="H35" s="75">
        <v>0.5</v>
      </c>
      <c r="I35" s="10">
        <v>200000</v>
      </c>
      <c r="J35" s="19">
        <f>F35*H35*I35</f>
        <v>200000</v>
      </c>
      <c r="K35" s="10"/>
      <c r="L35" s="29">
        <f t="shared" si="2"/>
        <v>400000</v>
      </c>
      <c r="M35" s="10"/>
      <c r="N35" s="10">
        <v>0</v>
      </c>
      <c r="O35" s="10"/>
      <c r="P35" s="10"/>
    </row>
    <row r="36" spans="2:20" x14ac:dyDescent="0.25">
      <c r="B36" s="79"/>
      <c r="C36" s="7" t="s">
        <v>5</v>
      </c>
      <c r="D36" t="s">
        <v>65</v>
      </c>
      <c r="E36"/>
      <c r="F36" s="79">
        <v>3</v>
      </c>
      <c r="G36" s="75" t="s">
        <v>12</v>
      </c>
      <c r="H36" s="75">
        <v>1</v>
      </c>
      <c r="I36" s="10">
        <v>150000</v>
      </c>
      <c r="J36" s="19">
        <f>F36*H36*I36</f>
        <v>450000</v>
      </c>
      <c r="K36" s="10"/>
      <c r="L36" s="29">
        <f t="shared" si="2"/>
        <v>450000</v>
      </c>
      <c r="M36" s="10"/>
      <c r="N36" s="10">
        <v>0</v>
      </c>
      <c r="O36" s="10"/>
      <c r="P36" s="10"/>
    </row>
    <row r="37" spans="2:20" ht="17.25" x14ac:dyDescent="0.4">
      <c r="B37" s="79"/>
      <c r="C37" s="7" t="s">
        <v>5</v>
      </c>
      <c r="D37" t="s">
        <v>68</v>
      </c>
      <c r="E37"/>
      <c r="F37" s="79">
        <v>2</v>
      </c>
      <c r="G37" s="75" t="s">
        <v>12</v>
      </c>
      <c r="H37" s="75">
        <v>0.5</v>
      </c>
      <c r="I37" s="10">
        <v>150000</v>
      </c>
      <c r="J37" s="42">
        <f>F37*H37*I37</f>
        <v>150000</v>
      </c>
      <c r="K37" s="10"/>
      <c r="L37" s="29">
        <f t="shared" si="2"/>
        <v>300000</v>
      </c>
      <c r="M37" s="10"/>
      <c r="N37" s="10">
        <v>0</v>
      </c>
      <c r="O37" s="10"/>
      <c r="P37" s="10"/>
    </row>
    <row r="38" spans="2:20" x14ac:dyDescent="0.25">
      <c r="B38" s="79"/>
      <c r="D38" s="2" t="s">
        <v>17</v>
      </c>
      <c r="I38" s="12"/>
      <c r="J38" s="11">
        <f>SUM(J34:J37)</f>
        <v>1400000</v>
      </c>
      <c r="K38" s="11"/>
      <c r="L38" s="11" t="e">
        <f>SUM(#REF!)</f>
        <v>#REF!</v>
      </c>
      <c r="M38" s="11"/>
      <c r="N38" s="11">
        <f>SUM(N34:N36)</f>
        <v>0</v>
      </c>
      <c r="O38" s="11"/>
      <c r="R38" s="24"/>
      <c r="S38" s="81"/>
      <c r="T38" s="82"/>
    </row>
    <row r="39" spans="2:20" x14ac:dyDescent="0.25">
      <c r="B39" s="2"/>
      <c r="C39" s="76"/>
      <c r="D39" s="76"/>
      <c r="E39" s="76"/>
      <c r="R39" s="23"/>
    </row>
    <row r="40" spans="2:20" x14ac:dyDescent="0.25">
      <c r="B40" s="76" t="s">
        <v>13</v>
      </c>
      <c r="C40" s="2" t="s">
        <v>14</v>
      </c>
      <c r="N40" s="10"/>
      <c r="R40" s="23"/>
    </row>
    <row r="41" spans="2:20" x14ac:dyDescent="0.25">
      <c r="B41" s="76"/>
      <c r="C41" s="7" t="s">
        <v>5</v>
      </c>
      <c r="D41" t="s">
        <v>57</v>
      </c>
      <c r="F41" s="79">
        <v>2</v>
      </c>
      <c r="G41" s="75" t="s">
        <v>50</v>
      </c>
      <c r="H41" s="75"/>
      <c r="I41" s="10">
        <v>400000</v>
      </c>
      <c r="J41" s="19">
        <f t="shared" ref="J41:J46" si="3">F41*I41</f>
        <v>800000</v>
      </c>
      <c r="N41" s="19">
        <v>0</v>
      </c>
      <c r="P41" s="10"/>
      <c r="R41" s="23"/>
    </row>
    <row r="42" spans="2:20" x14ac:dyDescent="0.25">
      <c r="B42" s="76"/>
      <c r="C42" s="7" t="s">
        <v>5</v>
      </c>
      <c r="D42" t="s">
        <v>54</v>
      </c>
      <c r="F42" s="79">
        <v>2</v>
      </c>
      <c r="G42" s="75" t="s">
        <v>20</v>
      </c>
      <c r="H42" s="75"/>
      <c r="I42" s="10">
        <v>500000</v>
      </c>
      <c r="J42" s="19">
        <f t="shared" si="3"/>
        <v>1000000</v>
      </c>
      <c r="K42" s="10">
        <v>1000000</v>
      </c>
      <c r="N42" s="19">
        <v>0</v>
      </c>
      <c r="R42" s="23"/>
    </row>
    <row r="43" spans="2:20" x14ac:dyDescent="0.25">
      <c r="B43" s="76"/>
      <c r="C43" s="7" t="s">
        <v>5</v>
      </c>
      <c r="D43" t="s">
        <v>18</v>
      </c>
      <c r="F43" s="79">
        <v>2</v>
      </c>
      <c r="G43" s="75" t="s">
        <v>12</v>
      </c>
      <c r="H43" s="75"/>
      <c r="I43" s="10">
        <v>500000</v>
      </c>
      <c r="J43" s="19">
        <f t="shared" si="3"/>
        <v>1000000</v>
      </c>
      <c r="K43" s="10">
        <v>3200000</v>
      </c>
      <c r="N43" s="19">
        <v>0</v>
      </c>
      <c r="R43" s="23"/>
    </row>
    <row r="44" spans="2:20" ht="17.25" x14ac:dyDescent="0.4">
      <c r="B44" s="76"/>
      <c r="C44" s="7" t="s">
        <v>5</v>
      </c>
      <c r="D44" t="s">
        <v>52</v>
      </c>
      <c r="F44" s="79">
        <v>2</v>
      </c>
      <c r="G44" s="75" t="s">
        <v>60</v>
      </c>
      <c r="H44" s="75"/>
      <c r="I44" s="10">
        <v>150000</v>
      </c>
      <c r="J44" s="19">
        <f t="shared" si="3"/>
        <v>300000</v>
      </c>
      <c r="K44" s="66">
        <f>397398+222000+397398+266837</f>
        <v>1283633</v>
      </c>
      <c r="N44" s="19">
        <v>0</v>
      </c>
      <c r="R44" s="23"/>
    </row>
    <row r="45" spans="2:20" ht="17.25" x14ac:dyDescent="0.4">
      <c r="B45" s="76"/>
      <c r="C45" s="7" t="s">
        <v>5</v>
      </c>
      <c r="D45" t="s">
        <v>55</v>
      </c>
      <c r="F45" s="79">
        <v>2</v>
      </c>
      <c r="G45" s="75" t="s">
        <v>53</v>
      </c>
      <c r="H45" s="75"/>
      <c r="I45" s="10">
        <v>50000</v>
      </c>
      <c r="J45" s="19">
        <f t="shared" si="3"/>
        <v>100000</v>
      </c>
      <c r="K45" s="66">
        <f>397398+222000+397398+266837</f>
        <v>1283633</v>
      </c>
      <c r="N45" s="19">
        <v>0</v>
      </c>
      <c r="R45" s="23"/>
    </row>
    <row r="46" spans="2:20" ht="17.25" x14ac:dyDescent="0.4">
      <c r="B46" s="76"/>
      <c r="C46" s="7" t="s">
        <v>5</v>
      </c>
      <c r="D46" t="s">
        <v>71</v>
      </c>
      <c r="F46" s="79">
        <v>1</v>
      </c>
      <c r="G46" s="75" t="s">
        <v>56</v>
      </c>
      <c r="H46" s="75"/>
      <c r="I46" s="10">
        <v>75000</v>
      </c>
      <c r="J46" s="13">
        <f t="shared" si="3"/>
        <v>75000</v>
      </c>
      <c r="K46" s="66">
        <f>397398+222000+397398+266837</f>
        <v>1283633</v>
      </c>
      <c r="N46" s="19">
        <v>0</v>
      </c>
      <c r="R46" s="23"/>
    </row>
    <row r="47" spans="2:20" x14ac:dyDescent="0.25">
      <c r="B47" s="79"/>
      <c r="D47" s="2" t="s">
        <v>17</v>
      </c>
      <c r="I47" s="12"/>
      <c r="J47" s="12">
        <f>SUM(J41:J46)</f>
        <v>3275000</v>
      </c>
      <c r="K47" s="12"/>
      <c r="L47" s="31" t="e">
        <f>SUM(#REF!)</f>
        <v>#REF!</v>
      </c>
      <c r="M47" s="11"/>
      <c r="N47" s="12">
        <f>SUM(N41:N46)</f>
        <v>0</v>
      </c>
      <c r="R47" s="24"/>
      <c r="S47" s="81"/>
      <c r="T47" s="82"/>
    </row>
    <row r="48" spans="2:20" x14ac:dyDescent="0.25">
      <c r="B48" s="79"/>
      <c r="D48" s="2"/>
      <c r="I48" s="12"/>
      <c r="J48" s="12"/>
      <c r="K48" s="12"/>
      <c r="L48" s="31"/>
      <c r="M48" s="11"/>
      <c r="N48" s="12"/>
      <c r="R48" s="24"/>
      <c r="S48" s="78"/>
      <c r="T48" s="79"/>
    </row>
    <row r="49" spans="2:18" x14ac:dyDescent="0.25">
      <c r="B49" s="76" t="s">
        <v>21</v>
      </c>
      <c r="C49" s="2" t="s">
        <v>22</v>
      </c>
      <c r="N49" s="10"/>
      <c r="R49" s="23"/>
    </row>
    <row r="50" spans="2:18" x14ac:dyDescent="0.25">
      <c r="B50" s="79"/>
      <c r="C50" s="7" t="s">
        <v>5</v>
      </c>
      <c r="D50" t="s">
        <v>69</v>
      </c>
      <c r="E50"/>
      <c r="F50" s="79">
        <v>2</v>
      </c>
      <c r="G50" s="75" t="s">
        <v>23</v>
      </c>
      <c r="H50" s="75">
        <v>2</v>
      </c>
      <c r="I50" s="10">
        <v>100000</v>
      </c>
      <c r="J50" s="10">
        <f>I50*F50*H50</f>
        <v>400000</v>
      </c>
      <c r="K50" s="10"/>
      <c r="L50" s="29">
        <f>F50*I50</f>
        <v>200000</v>
      </c>
      <c r="M50" s="10"/>
      <c r="N50" s="10">
        <v>0</v>
      </c>
      <c r="P50" s="10"/>
      <c r="R50" s="19"/>
    </row>
    <row r="51" spans="2:18" ht="17.25" x14ac:dyDescent="0.4">
      <c r="B51" s="79"/>
      <c r="C51" s="7" t="s">
        <v>5</v>
      </c>
      <c r="D51" t="s">
        <v>59</v>
      </c>
      <c r="E51"/>
      <c r="F51" s="79">
        <v>1</v>
      </c>
      <c r="G51" s="75" t="s">
        <v>23</v>
      </c>
      <c r="H51" s="75"/>
      <c r="I51" s="10">
        <v>50000</v>
      </c>
      <c r="J51" s="66">
        <f>F51*I51</f>
        <v>50000</v>
      </c>
      <c r="K51" s="10"/>
      <c r="L51" s="29"/>
      <c r="M51" s="10"/>
      <c r="N51" s="13">
        <v>0</v>
      </c>
      <c r="P51" s="10"/>
      <c r="R51" s="19"/>
    </row>
    <row r="52" spans="2:18" x14ac:dyDescent="0.25">
      <c r="B52" s="79"/>
      <c r="D52" s="2" t="s">
        <v>17</v>
      </c>
      <c r="I52" s="12"/>
      <c r="J52" s="11">
        <f>SUM(J50:J51)</f>
        <v>450000</v>
      </c>
      <c r="K52" s="11"/>
      <c r="L52" s="43">
        <f>SUM(L50:L50)</f>
        <v>200000</v>
      </c>
      <c r="M52" s="11"/>
      <c r="N52" s="11">
        <f>SUM(N50:N51)</f>
        <v>0</v>
      </c>
    </row>
    <row r="53" spans="2:18" hidden="1" x14ac:dyDescent="0.25">
      <c r="B53" s="79"/>
      <c r="D53" s="2"/>
      <c r="I53" s="12"/>
      <c r="J53" s="11"/>
      <c r="K53" s="11"/>
      <c r="L53" s="31"/>
      <c r="M53" s="11"/>
      <c r="N53" s="24"/>
    </row>
    <row r="54" spans="2:18" hidden="1" x14ac:dyDescent="0.25">
      <c r="B54" s="79"/>
      <c r="D54" s="2"/>
      <c r="I54" s="12"/>
      <c r="J54" s="11"/>
      <c r="K54" s="11"/>
      <c r="L54" s="31"/>
      <c r="M54" s="11"/>
      <c r="N54" s="24"/>
    </row>
    <row r="55" spans="2:18" hidden="1" x14ac:dyDescent="0.25">
      <c r="B55" s="79"/>
      <c r="D55" s="2"/>
      <c r="I55" s="12"/>
      <c r="J55" s="11"/>
      <c r="K55" s="11"/>
      <c r="L55" s="31"/>
      <c r="M55" s="11"/>
      <c r="N55" s="24"/>
    </row>
    <row r="56" spans="2:18" hidden="1" x14ac:dyDescent="0.25">
      <c r="B56" s="79"/>
      <c r="D56" s="2"/>
      <c r="I56" s="12"/>
      <c r="J56" s="11"/>
      <c r="K56" s="11"/>
      <c r="L56" s="31"/>
      <c r="M56" s="11"/>
      <c r="N56" s="24"/>
    </row>
    <row r="57" spans="2:18" ht="15.75" thickBot="1" x14ac:dyDescent="0.3">
      <c r="B57" s="79"/>
      <c r="N57" s="23"/>
    </row>
    <row r="58" spans="2:18" ht="19.5" customHeight="1" thickTop="1" thickBot="1" x14ac:dyDescent="0.3">
      <c r="B58" s="15"/>
      <c r="C58" s="16"/>
      <c r="D58" s="83" t="s">
        <v>24</v>
      </c>
      <c r="E58" s="83"/>
      <c r="F58" s="83"/>
      <c r="G58" s="83"/>
      <c r="H58" s="83"/>
      <c r="I58" s="83"/>
      <c r="J58" s="17">
        <f>J20+J29+J38+J47+J52</f>
        <v>5935000</v>
      </c>
      <c r="K58" s="17"/>
      <c r="L58" s="32" t="e">
        <f>L20+L29+#REF!+L52</f>
        <v>#REF!</v>
      </c>
      <c r="M58" s="17"/>
      <c r="N58" s="17">
        <f>N20+N29+N52</f>
        <v>0</v>
      </c>
      <c r="O58" s="11">
        <f>(J20+J29)+(J38+J47+J52)</f>
        <v>5935000</v>
      </c>
    </row>
    <row r="59" spans="2:18" s="45" customFormat="1" ht="19.5" customHeight="1" thickTop="1" x14ac:dyDescent="0.25">
      <c r="B59" s="46"/>
      <c r="C59" s="84"/>
      <c r="D59" s="85"/>
      <c r="E59" s="85"/>
      <c r="F59" s="85"/>
      <c r="G59" s="85"/>
      <c r="H59" s="85"/>
      <c r="I59" s="85"/>
      <c r="J59" s="85"/>
      <c r="K59" s="85"/>
      <c r="L59" s="47" t="e">
        <f>L58-J58</f>
        <v>#REF!</v>
      </c>
      <c r="M59" s="48"/>
      <c r="N59" s="48">
        <f>J58-N58</f>
        <v>5935000</v>
      </c>
      <c r="R59" s="49"/>
    </row>
    <row r="60" spans="2:18" x14ac:dyDescent="0.25">
      <c r="B60" s="79"/>
    </row>
    <row r="61" spans="2:18" x14ac:dyDescent="0.25">
      <c r="I61" s="88" t="s">
        <v>75</v>
      </c>
      <c r="J61" s="88"/>
      <c r="K61" s="75"/>
      <c r="L61" s="36"/>
      <c r="M61" s="20"/>
    </row>
    <row r="62" spans="2:18" x14ac:dyDescent="0.25">
      <c r="D62" s="2" t="s">
        <v>28</v>
      </c>
      <c r="I62" s="89" t="s">
        <v>25</v>
      </c>
      <c r="J62" s="89"/>
      <c r="K62" s="76"/>
      <c r="L62" s="37"/>
      <c r="M62" s="21"/>
      <c r="N62" s="21"/>
    </row>
    <row r="69" spans="4:14" x14ac:dyDescent="0.25">
      <c r="D69" s="14" t="s">
        <v>26</v>
      </c>
      <c r="I69" s="87" t="s">
        <v>76</v>
      </c>
      <c r="J69" s="87"/>
      <c r="K69" s="74"/>
      <c r="L69" s="38"/>
      <c r="M69" s="22"/>
    </row>
    <row r="70" spans="4:14" x14ac:dyDescent="0.25">
      <c r="D70" s="75" t="s">
        <v>27</v>
      </c>
      <c r="I70" s="87"/>
      <c r="J70" s="87"/>
      <c r="K70" s="74"/>
      <c r="L70" s="38"/>
      <c r="M70" s="74"/>
      <c r="N70" s="74"/>
    </row>
  </sheetData>
  <mergeCells count="13">
    <mergeCell ref="I70:J70"/>
    <mergeCell ref="S47:T47"/>
    <mergeCell ref="D58:I58"/>
    <mergeCell ref="C59:K59"/>
    <mergeCell ref="I61:J61"/>
    <mergeCell ref="I62:J62"/>
    <mergeCell ref="I69:J69"/>
    <mergeCell ref="B8:K8"/>
    <mergeCell ref="B9:K9"/>
    <mergeCell ref="C12:D12"/>
    <mergeCell ref="S20:T20"/>
    <mergeCell ref="S29:T29"/>
    <mergeCell ref="S38:T38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Pertanggung Jawaban</vt:lpstr>
      <vt:lpstr>Pengajuan PT DPM</vt:lpstr>
      <vt:lpstr>Pengajuan PT DPM (2)</vt:lpstr>
      <vt:lpstr>'Pengajuan PT DPM'!Print_Area</vt:lpstr>
      <vt:lpstr>'Pengajuan PT DPM (2)'!Print_Area</vt:lpstr>
      <vt:lpstr>'Pertanggung Jawaban'!Print_Area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PANJI</cp:lastModifiedBy>
  <cp:lastPrinted>2022-04-20T10:49:19Z</cp:lastPrinted>
  <dcterms:created xsi:type="dcterms:W3CDTF">2016-09-30T07:49:11Z</dcterms:created>
  <dcterms:modified xsi:type="dcterms:W3CDTF">2022-04-20T10:50:38Z</dcterms:modified>
</cp:coreProperties>
</file>