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8. LAPORAN PENILAIAN ASET\PUSAT - LONG REPORT\2022\58. PT. Adhi Karya (Persero), Tbk\Admin\"/>
    </mc:Choice>
  </mc:AlternateContent>
  <bookViews>
    <workbookView xWindow="-120" yWindow="-120" windowWidth="20730" windowHeight="11160" firstSheet="3" activeTab="3"/>
  </bookViews>
  <sheets>
    <sheet name="Form Allowance  (3)" sheetId="13" state="hidden" r:id="rId1"/>
    <sheet name="Form Allowance " sheetId="9" state="hidden" r:id="rId2"/>
    <sheet name="Pengajuan" sheetId="15" state="hidden" r:id="rId3"/>
    <sheet name="Pengajuan " sheetId="20" r:id="rId4"/>
  </sheets>
  <definedNames>
    <definedName name="_xlnm.Print_Area" localSheetId="1">'Form Allowance '!$B$2:$K$53</definedName>
    <definedName name="_xlnm.Print_Area" localSheetId="0">'Form Allowance  (3)'!$B$2:$K$48</definedName>
    <definedName name="_xlnm.Print_Area" localSheetId="2">Pengajuan!$B$2:$L$42</definedName>
    <definedName name="_xlnm.Print_Area" localSheetId="3">'Pengajuan '!$B$2:$J$62</definedName>
  </definedNames>
  <calcPr calcId="152511" iterate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20" l="1"/>
  <c r="J45" i="20" l="1"/>
  <c r="J44" i="20"/>
  <c r="J43" i="20"/>
  <c r="J39" i="20"/>
  <c r="J40" i="20" s="1"/>
  <c r="L39" i="20"/>
  <c r="L40" i="20" s="1"/>
  <c r="J46" i="20" l="1"/>
  <c r="J48" i="20" s="1"/>
  <c r="L23" i="20" l="1"/>
  <c r="J16" i="20"/>
  <c r="L16" i="20" s="1"/>
  <c r="J17" i="20"/>
  <c r="L17" i="20"/>
  <c r="L18" i="20"/>
  <c r="J22" i="20" l="1"/>
  <c r="L22" i="20" s="1"/>
  <c r="J18" i="20"/>
  <c r="J20" i="15" l="1"/>
  <c r="J19" i="15"/>
  <c r="L19" i="15" s="1"/>
  <c r="P18" i="15" l="1"/>
  <c r="P15" i="15" l="1"/>
  <c r="J31" i="20" l="1"/>
  <c r="J30" i="20"/>
  <c r="J29" i="20"/>
  <c r="L29" i="20" s="1"/>
  <c r="J25" i="20"/>
  <c r="J24" i="20"/>
  <c r="L24" i="20" s="1"/>
  <c r="J23" i="20"/>
  <c r="L26" i="20" l="1"/>
  <c r="J26" i="20"/>
  <c r="J51" i="20" s="1"/>
  <c r="O51" i="20" s="1"/>
  <c r="J19" i="20"/>
  <c r="L19" i="20"/>
  <c r="L32" i="20"/>
  <c r="J32" i="20"/>
  <c r="L51" i="20" l="1"/>
  <c r="J28" i="15"/>
  <c r="L28" i="15" s="1"/>
  <c r="L52" i="20" l="1"/>
  <c r="J27" i="15"/>
  <c r="J26" i="15"/>
  <c r="L26" i="15" s="1"/>
  <c r="J29" i="15" l="1"/>
  <c r="L27" i="15"/>
  <c r="L29" i="15" s="1"/>
  <c r="J22" i="15" l="1"/>
  <c r="L22" i="15" s="1"/>
  <c r="J21" i="15"/>
  <c r="J15" i="15"/>
  <c r="L15" i="15" s="1"/>
  <c r="J14" i="15"/>
  <c r="L23" i="15" l="1"/>
  <c r="J23" i="15"/>
  <c r="J16" i="15"/>
  <c r="L14" i="15"/>
  <c r="L16" i="15" s="1"/>
  <c r="J19" i="9"/>
  <c r="Q17" i="9"/>
  <c r="R17" i="9" s="1"/>
  <c r="J31" i="15" l="1"/>
  <c r="P32" i="15" s="1"/>
  <c r="L31" i="15"/>
  <c r="I28" i="9"/>
  <c r="I18" i="9"/>
  <c r="I16" i="9"/>
  <c r="I14" i="9"/>
  <c r="I34" i="9"/>
  <c r="I35" i="9"/>
  <c r="I32" i="9"/>
  <c r="L32" i="15" l="1"/>
  <c r="I15" i="9"/>
  <c r="J31" i="13" l="1"/>
  <c r="I30" i="13"/>
  <c r="I28" i="13"/>
  <c r="I27" i="13"/>
  <c r="J24" i="13"/>
  <c r="I23" i="13"/>
  <c r="I22" i="13"/>
  <c r="I21" i="13"/>
  <c r="I20" i="13"/>
  <c r="I19" i="13"/>
  <c r="I18" i="13"/>
  <c r="J15" i="13"/>
  <c r="I14" i="13"/>
  <c r="I13" i="13"/>
  <c r="I15" i="13" s="1"/>
  <c r="J33" i="13" l="1"/>
  <c r="I31" i="13"/>
  <c r="I24" i="13"/>
  <c r="I33" i="13" l="1"/>
  <c r="J34" i="13" s="1"/>
  <c r="I25" i="9"/>
  <c r="I24" i="9"/>
  <c r="I33" i="9"/>
  <c r="I36" i="9" s="1"/>
  <c r="J36" i="9" l="1"/>
  <c r="J29" i="9"/>
  <c r="I17" i="9"/>
  <c r="I27" i="9"/>
  <c r="I26" i="9"/>
  <c r="I23" i="9"/>
  <c r="I22" i="9"/>
  <c r="I13" i="9"/>
  <c r="I29" i="9" l="1"/>
  <c r="I19" i="9"/>
  <c r="I38" i="9" s="1"/>
  <c r="J38" i="9"/>
  <c r="J39" i="9" l="1"/>
</calcChain>
</file>

<file path=xl/sharedStrings.xml><?xml version="1.0" encoding="utf-8"?>
<sst xmlns="http://schemas.openxmlformats.org/spreadsheetml/2006/main" count="312" uniqueCount="98">
  <si>
    <t>Allowance</t>
  </si>
  <si>
    <t>FORM</t>
  </si>
  <si>
    <t>PENGAJUAN ANGGARAN SURVEI</t>
  </si>
  <si>
    <t>PENILAIAN ASET</t>
  </si>
  <si>
    <t>I.</t>
  </si>
  <si>
    <t>-</t>
  </si>
  <si>
    <t>KETERANGAN</t>
  </si>
  <si>
    <t>NO</t>
  </si>
  <si>
    <t>JUMLAH</t>
  </si>
  <si>
    <t>SATUAN</t>
  </si>
  <si>
    <t>Orang</t>
  </si>
  <si>
    <t>Rp. @</t>
  </si>
  <si>
    <t>TOTAL</t>
  </si>
  <si>
    <t>Hari</t>
  </si>
  <si>
    <t>II.</t>
  </si>
  <si>
    <t>Transportasi &amp; Akomodasi</t>
  </si>
  <si>
    <t>JENIS</t>
  </si>
  <si>
    <t>Taksi</t>
  </si>
  <si>
    <t>Rumah-Bandara</t>
  </si>
  <si>
    <t>Kali</t>
  </si>
  <si>
    <t>Sub Total</t>
  </si>
  <si>
    <t>Sewa Mobil</t>
  </si>
  <si>
    <t>Bensin</t>
  </si>
  <si>
    <t>Bandara-Hotel</t>
  </si>
  <si>
    <t>Hotel</t>
  </si>
  <si>
    <t>Malam</t>
  </si>
  <si>
    <t>III.</t>
  </si>
  <si>
    <t>Data</t>
  </si>
  <si>
    <t>Tata Kota</t>
  </si>
  <si>
    <t>Ls</t>
  </si>
  <si>
    <t>Komunikasi</t>
  </si>
  <si>
    <t>Wawancara</t>
  </si>
  <si>
    <t>TOTAL ANGGARAN SURVEI</t>
  </si>
  <si>
    <t>Penanggung Jawab Survei</t>
  </si>
  <si>
    <t>Febriman Muda Siregar</t>
  </si>
  <si>
    <t>Pemimpin Rekan</t>
  </si>
  <si>
    <t xml:space="preserve">                Menyetujui</t>
  </si>
  <si>
    <t>Parkir dan Tol</t>
  </si>
  <si>
    <t>Add Cost</t>
  </si>
  <si>
    <t>Panji</t>
  </si>
  <si>
    <t>Penilai</t>
  </si>
  <si>
    <t>RREALISASI</t>
  </si>
  <si>
    <t>Driver</t>
  </si>
  <si>
    <t>Sisa</t>
  </si>
  <si>
    <t>Pulunggono A</t>
  </si>
  <si>
    <t>Pulunggono</t>
  </si>
  <si>
    <t>PT. Widodo Makmur Prima Energi</t>
  </si>
  <si>
    <t>Tanjung Priuk, DKI Jakarta</t>
  </si>
  <si>
    <t>Senin, 27 Agustus 2018</t>
  </si>
  <si>
    <t>Jakarta, 29 Agustus 2018</t>
  </si>
  <si>
    <t>Bensin ( untuk 3 hari)</t>
  </si>
  <si>
    <t>PT. Sparta Guna Sentosa</t>
  </si>
  <si>
    <t>Karawang dan Bandung</t>
  </si>
  <si>
    <t>Kamis sd Sabtu, 13 sd 15 September 2018</t>
  </si>
  <si>
    <t>(Hari libur)</t>
  </si>
  <si>
    <t>Jakarta, 12 September 2018</t>
  </si>
  <si>
    <t>Extra bed</t>
  </si>
  <si>
    <t>Realisasi</t>
  </si>
  <si>
    <t xml:space="preserve"> </t>
  </si>
  <si>
    <t>Bensin PP</t>
  </si>
  <si>
    <t>Parkir, Tol, Dll</t>
  </si>
  <si>
    <t>Koef.</t>
  </si>
  <si>
    <t xml:space="preserve">Tata Kota </t>
  </si>
  <si>
    <t>Add Cost Covid Test</t>
  </si>
  <si>
    <t>Org</t>
  </si>
  <si>
    <t>Kurang</t>
  </si>
  <si>
    <t>PERTANGGUNG JAWAB ANGGARAN SURVEI</t>
  </si>
  <si>
    <t>No PK : 102/PK/PA-FSR/VI/2021, tanggal 16 Juni 2021</t>
  </si>
  <si>
    <t>PT. NUSANTARA AIRPARTS</t>
  </si>
  <si>
    <t>PENILAIAN ASET 2 UNIT RUMAH TINGGAL DAN 1 UNIT RUKO</t>
  </si>
  <si>
    <t>Lokasi :</t>
  </si>
  <si>
    <t>- Rumah Tinggal, Jalan Rumah Sakit Ujungberung Perum Anggrek Residence No. B6 Bandung</t>
  </si>
  <si>
    <t>- Ruko, Jalan Rumah Sakit Ujung berung Perumahan Anggrek Residence Blok A No. AG Bandung</t>
  </si>
  <si>
    <t>- Rumah Tinggal, Jalan Girimayang 2 No. 3 Bandung</t>
  </si>
  <si>
    <t>Senin- Selasa/21-22 Juni 2021</t>
  </si>
  <si>
    <t>Aji</t>
  </si>
  <si>
    <t>Jakarta, 18 Juni 2021</t>
  </si>
  <si>
    <t>Febriman M. Siregar</t>
  </si>
  <si>
    <t xml:space="preserve">Bensin </t>
  </si>
  <si>
    <t xml:space="preserve">Parkir &amp; Tol </t>
  </si>
  <si>
    <t>Jefri</t>
  </si>
  <si>
    <t>Jakarta, 28 Juli 2022</t>
  </si>
  <si>
    <t>PENILAIAN ASET ALAT PROYEK</t>
  </si>
  <si>
    <t xml:space="preserve">No. 059/PK/PA-FSR/VII/2022 tanggal 19 Juli 2022 </t>
  </si>
  <si>
    <t>PT. ADHI KARYA (PERSERO), Tbk</t>
  </si>
  <si>
    <t>Lokasi  : Pancoran &amp; Sentul</t>
  </si>
  <si>
    <t>(Senin - Selasa, 1-2 Agustus 2022)</t>
  </si>
  <si>
    <t>Banyu</t>
  </si>
  <si>
    <t>Banyu         Jefri</t>
  </si>
  <si>
    <t>(Rabu - Kamis, 3-4 Agustus 2022)</t>
  </si>
  <si>
    <t xml:space="preserve">Taksi Bandara </t>
  </si>
  <si>
    <t xml:space="preserve">Hotel </t>
  </si>
  <si>
    <t>Taxi Bandara (Hotel - Bandara)</t>
  </si>
  <si>
    <t>A.</t>
  </si>
  <si>
    <t>B.</t>
  </si>
  <si>
    <t>Lokasi  : Jogjakarta</t>
  </si>
  <si>
    <t>Total B</t>
  </si>
  <si>
    <t>Total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</si>
</sst>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Rp&quot;* #,##0_-;\-&quot;Rp&quot;* #,##0_-;_-&quot;Rp&quot;* &quot;-&quot;_-;_-@_-"/>
    <numFmt numFmtId="164" formatCode="_(&quot;Rp&quot;* #,##0_);_(&quot;Rp&quot;* \(#,##0\);_(&quot;Rp&quot;* &quot;-&quot;_);_(@_)"/>
    <numFmt numFmtId="165" formatCode="_(* #,##0_);_(* \(#,##0\);_(* &quot;-&quot;_);_(@_)"/>
    <numFmt numFmtId="166" formatCode="_(* #,##0.0_);_(* \(#,##0.0\);_(* &quot;-&quot;_);_(@_)"/>
  </numFmts>
  <fonts count="17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color theme="1"/>
      <name val="Calibri"/>
      <family val="2"/>
      <charset val="1"/>
      <scheme val="minor"/>
    </font>
    <font>
      <u val="singleAccounting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1">
    <xf numFmtId="0" fontId="0" fillId="0" borderId="0" xfId="0"/>
    <xf numFmtId="165" fontId="0" fillId="0" borderId="0" xfId="1" applyFont="1"/>
    <xf numFmtId="0" fontId="2" fillId="0" borderId="0" xfId="0" applyFont="1"/>
    <xf numFmtId="0" fontId="0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quotePrefix="1" applyAlignment="1">
      <alignment horizontal="center"/>
    </xf>
    <xf numFmtId="165" fontId="1" fillId="0" borderId="0" xfId="1" applyFont="1"/>
    <xf numFmtId="165" fontId="4" fillId="0" borderId="0" xfId="1" applyFont="1"/>
    <xf numFmtId="164" fontId="0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0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/>
    <xf numFmtId="164" fontId="2" fillId="0" borderId="2" xfId="0" applyNumberFormat="1" applyFont="1" applyBorder="1" applyAlignment="1">
      <alignment horizontal="center" vertical="center"/>
    </xf>
    <xf numFmtId="165" fontId="5" fillId="0" borderId="0" xfId="1" applyFont="1"/>
    <xf numFmtId="164" fontId="0" fillId="0" borderId="0" xfId="0" applyNumberFormat="1" applyFont="1" applyBorder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6" fillId="0" borderId="0" xfId="0" applyFont="1" applyAlignment="1"/>
    <xf numFmtId="165" fontId="0" fillId="0" borderId="0" xfId="1" applyFont="1" applyBorder="1"/>
    <xf numFmtId="0" fontId="0" fillId="0" borderId="0" xfId="0" applyFont="1" applyBorder="1"/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/>
    <xf numFmtId="164" fontId="8" fillId="0" borderId="0" xfId="0" applyNumberFormat="1" applyFont="1"/>
    <xf numFmtId="164" fontId="8" fillId="0" borderId="0" xfId="0" applyNumberFormat="1" applyFont="1" applyBorder="1"/>
    <xf numFmtId="164" fontId="7" fillId="0" borderId="2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/>
    <xf numFmtId="0" fontId="9" fillId="0" borderId="2" xfId="0" applyFont="1" applyBorder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164" fontId="10" fillId="0" borderId="0" xfId="0" applyNumberFormat="1" applyFont="1" applyBorder="1"/>
    <xf numFmtId="164" fontId="9" fillId="0" borderId="0" xfId="0" applyNumberFormat="1" applyFont="1" applyBorder="1"/>
    <xf numFmtId="164" fontId="9" fillId="0" borderId="2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5" fillId="0" borderId="0" xfId="0" applyNumberFormat="1" applyFont="1" applyBorder="1"/>
    <xf numFmtId="164" fontId="16" fillId="0" borderId="1" xfId="0" applyNumberFormat="1" applyFont="1" applyBorder="1"/>
    <xf numFmtId="166" fontId="0" fillId="0" borderId="0" xfId="1" applyNumberFormat="1" applyFont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10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quotePrefix="1"/>
    <xf numFmtId="0" fontId="0" fillId="0" borderId="0" xfId="0" quotePrefix="1" applyFont="1"/>
    <xf numFmtId="9" fontId="0" fillId="0" borderId="0" xfId="2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42" fontId="0" fillId="0" borderId="0" xfId="1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7"/>
  <sheetViews>
    <sheetView showGridLines="0" view="pageBreakPreview" zoomScale="80" zoomScaleNormal="90" zoomScaleSheetLayoutView="80" workbookViewId="0">
      <selection activeCell="G17" sqref="G17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0.42578125" style="3" customWidth="1"/>
    <col min="11" max="11" width="1" style="3" customWidth="1"/>
    <col min="12" max="12" width="17.28515625" style="3" customWidth="1"/>
    <col min="13" max="15" width="9.140625" style="3"/>
    <col min="16" max="16" width="19.42578125" style="1" customWidth="1"/>
    <col min="17" max="16384" width="9.140625" style="3"/>
  </cols>
  <sheetData>
    <row r="2" spans="2:16" s="6" customFormat="1" ht="18.75" x14ac:dyDescent="0.3">
      <c r="B2" s="6" t="s">
        <v>1</v>
      </c>
      <c r="P2" s="18"/>
    </row>
    <row r="3" spans="2:16" s="6" customFormat="1" ht="18.75" x14ac:dyDescent="0.3">
      <c r="B3" s="6" t="s">
        <v>2</v>
      </c>
      <c r="P3" s="18"/>
    </row>
    <row r="4" spans="2:16" s="6" customFormat="1" ht="18.75" x14ac:dyDescent="0.3">
      <c r="B4" s="6" t="s">
        <v>3</v>
      </c>
      <c r="P4" s="18"/>
    </row>
    <row r="5" spans="2:16" s="5" customFormat="1" ht="5.0999999999999996" customHeight="1" x14ac:dyDescent="0.25">
      <c r="P5" s="9"/>
    </row>
    <row r="6" spans="2:16" s="4" customFormat="1" ht="15.75" x14ac:dyDescent="0.25">
      <c r="B6" s="4" t="s">
        <v>46</v>
      </c>
      <c r="P6" s="8"/>
    </row>
    <row r="7" spans="2:16" x14ac:dyDescent="0.25">
      <c r="B7" t="s">
        <v>47</v>
      </c>
    </row>
    <row r="8" spans="2:16" ht="5.25" customHeight="1" x14ac:dyDescent="0.25">
      <c r="B8"/>
      <c r="L8" s="35"/>
    </row>
    <row r="9" spans="2:16" ht="15.75" thickBot="1" x14ac:dyDescent="0.3">
      <c r="B9" t="s">
        <v>48</v>
      </c>
      <c r="L9" s="35"/>
    </row>
    <row r="10" spans="2:16" ht="20.25" customHeight="1" thickTop="1" thickBot="1" x14ac:dyDescent="0.3">
      <c r="B10" s="57" t="s">
        <v>7</v>
      </c>
      <c r="C10" s="105" t="s">
        <v>16</v>
      </c>
      <c r="D10" s="105"/>
      <c r="E10" s="57" t="s">
        <v>6</v>
      </c>
      <c r="F10" s="57" t="s">
        <v>8</v>
      </c>
      <c r="G10" s="57" t="s">
        <v>9</v>
      </c>
      <c r="H10" s="57" t="s">
        <v>11</v>
      </c>
      <c r="I10" s="57" t="s">
        <v>12</v>
      </c>
      <c r="J10" s="42" t="s">
        <v>41</v>
      </c>
      <c r="K10" s="57"/>
      <c r="L10" s="38"/>
    </row>
    <row r="11" spans="2:16" ht="15.75" thickTop="1" x14ac:dyDescent="0.25">
      <c r="B11" s="2"/>
      <c r="C11" s="60"/>
      <c r="D11" s="60"/>
      <c r="E11" s="60"/>
      <c r="J11" s="43"/>
    </row>
    <row r="12" spans="2:16" x14ac:dyDescent="0.25">
      <c r="B12" s="60" t="s">
        <v>4</v>
      </c>
      <c r="C12" s="2" t="s">
        <v>0</v>
      </c>
      <c r="J12" s="43"/>
    </row>
    <row r="13" spans="2:16" x14ac:dyDescent="0.25">
      <c r="B13" s="58"/>
      <c r="C13" s="7" t="s">
        <v>5</v>
      </c>
      <c r="D13" t="s">
        <v>45</v>
      </c>
      <c r="E13" t="s">
        <v>40</v>
      </c>
      <c r="F13" s="58">
        <v>3</v>
      </c>
      <c r="G13" s="59" t="s">
        <v>13</v>
      </c>
      <c r="H13" s="10">
        <v>200000</v>
      </c>
      <c r="I13" s="10">
        <f t="shared" ref="I13:I14" si="0">F13*H13</f>
        <v>600000</v>
      </c>
      <c r="J13" s="44">
        <v>750000</v>
      </c>
      <c r="K13" s="10"/>
      <c r="L13" s="19"/>
    </row>
    <row r="14" spans="2:16" x14ac:dyDescent="0.25">
      <c r="B14" s="58"/>
      <c r="C14" s="7" t="s">
        <v>5</v>
      </c>
      <c r="D14" t="s">
        <v>42</v>
      </c>
      <c r="E14" t="s">
        <v>42</v>
      </c>
      <c r="F14" s="58">
        <v>1</v>
      </c>
      <c r="G14" s="59" t="s">
        <v>13</v>
      </c>
      <c r="H14" s="10">
        <v>50000</v>
      </c>
      <c r="I14" s="13">
        <f t="shared" si="0"/>
        <v>50000</v>
      </c>
      <c r="J14" s="45">
        <v>450000</v>
      </c>
      <c r="K14" s="10"/>
      <c r="L14" s="19"/>
    </row>
    <row r="15" spans="2:16" x14ac:dyDescent="0.25">
      <c r="B15" s="58"/>
      <c r="D15" s="2" t="s">
        <v>20</v>
      </c>
      <c r="H15" s="12"/>
      <c r="I15" s="11">
        <f>SUM(I13:I14)</f>
        <v>650000</v>
      </c>
      <c r="J15" s="48">
        <f>SUM(J13:J14)</f>
        <v>1200000</v>
      </c>
      <c r="K15" s="11"/>
      <c r="L15" s="36"/>
      <c r="M15" s="106"/>
      <c r="N15" s="107"/>
    </row>
    <row r="16" spans="2:16" x14ac:dyDescent="0.25">
      <c r="B16" s="2"/>
      <c r="C16" s="60"/>
      <c r="D16" s="60"/>
      <c r="E16" s="60"/>
      <c r="J16" s="43"/>
      <c r="L16" s="35"/>
    </row>
    <row r="17" spans="2:14" x14ac:dyDescent="0.25">
      <c r="B17" s="60" t="s">
        <v>14</v>
      </c>
      <c r="C17" s="2" t="s">
        <v>15</v>
      </c>
      <c r="J17" s="43"/>
      <c r="L17" s="35"/>
    </row>
    <row r="18" spans="2:14" x14ac:dyDescent="0.25">
      <c r="B18" s="58"/>
      <c r="C18" s="7" t="s">
        <v>5</v>
      </c>
      <c r="D18" t="s">
        <v>17</v>
      </c>
      <c r="E18" t="s">
        <v>18</v>
      </c>
      <c r="F18" s="58">
        <v>0</v>
      </c>
      <c r="G18" s="59" t="s">
        <v>10</v>
      </c>
      <c r="H18" s="10">
        <v>400000</v>
      </c>
      <c r="I18" s="10">
        <f t="shared" ref="I18:I23" si="1">F18*H18</f>
        <v>0</v>
      </c>
      <c r="J18" s="44">
        <v>0</v>
      </c>
      <c r="K18" s="10"/>
      <c r="L18" s="19"/>
    </row>
    <row r="19" spans="2:14" x14ac:dyDescent="0.25">
      <c r="B19" s="58"/>
      <c r="C19" s="7" t="s">
        <v>5</v>
      </c>
      <c r="D19" t="s">
        <v>21</v>
      </c>
      <c r="F19" s="58">
        <v>0</v>
      </c>
      <c r="G19" s="59" t="s">
        <v>13</v>
      </c>
      <c r="H19" s="10">
        <v>450000</v>
      </c>
      <c r="I19" s="10">
        <f t="shared" si="1"/>
        <v>0</v>
      </c>
      <c r="J19" s="44">
        <v>0</v>
      </c>
      <c r="K19" s="10"/>
      <c r="L19" s="19"/>
    </row>
    <row r="20" spans="2:14" x14ac:dyDescent="0.25">
      <c r="B20" s="58"/>
      <c r="C20" s="7" t="s">
        <v>5</v>
      </c>
      <c r="D20" t="s">
        <v>22</v>
      </c>
      <c r="F20" s="58">
        <v>1</v>
      </c>
      <c r="G20" s="59" t="s">
        <v>19</v>
      </c>
      <c r="H20" s="10">
        <v>150000</v>
      </c>
      <c r="I20" s="10">
        <f>F20*H20</f>
        <v>150000</v>
      </c>
      <c r="J20" s="44">
        <v>0</v>
      </c>
      <c r="K20" s="10"/>
      <c r="L20" s="19"/>
    </row>
    <row r="21" spans="2:14" x14ac:dyDescent="0.25">
      <c r="B21" s="58"/>
      <c r="C21" s="7" t="s">
        <v>5</v>
      </c>
      <c r="D21" t="s">
        <v>37</v>
      </c>
      <c r="F21" s="58">
        <v>1</v>
      </c>
      <c r="G21" s="59" t="s">
        <v>13</v>
      </c>
      <c r="H21" s="10">
        <v>100000</v>
      </c>
      <c r="I21" s="10">
        <f>H21*F21</f>
        <v>100000</v>
      </c>
      <c r="J21" s="44">
        <v>0</v>
      </c>
      <c r="K21" s="10"/>
      <c r="L21" s="19"/>
    </row>
    <row r="22" spans="2:14" x14ac:dyDescent="0.25">
      <c r="B22" s="58"/>
      <c r="C22" s="7" t="s">
        <v>5</v>
      </c>
      <c r="D22" t="s">
        <v>17</v>
      </c>
      <c r="E22" t="s">
        <v>23</v>
      </c>
      <c r="F22" s="58">
        <v>0</v>
      </c>
      <c r="G22" s="59" t="s">
        <v>19</v>
      </c>
      <c r="H22" s="10">
        <v>75000</v>
      </c>
      <c r="I22" s="10">
        <f t="shared" si="1"/>
        <v>0</v>
      </c>
      <c r="J22" s="44">
        <v>0</v>
      </c>
      <c r="K22" s="10"/>
      <c r="L22" s="19"/>
    </row>
    <row r="23" spans="2:14" x14ac:dyDescent="0.25">
      <c r="B23" s="58"/>
      <c r="C23" s="7" t="s">
        <v>5</v>
      </c>
      <c r="D23" t="s">
        <v>24</v>
      </c>
      <c r="F23" s="58">
        <v>0</v>
      </c>
      <c r="G23" s="59" t="s">
        <v>25</v>
      </c>
      <c r="H23" s="10">
        <v>400000</v>
      </c>
      <c r="I23" s="13">
        <f t="shared" si="1"/>
        <v>0</v>
      </c>
      <c r="J23" s="45">
        <v>0</v>
      </c>
      <c r="K23" s="19"/>
      <c r="L23" s="19"/>
    </row>
    <row r="24" spans="2:14" x14ac:dyDescent="0.25">
      <c r="B24" s="58"/>
      <c r="D24" s="2" t="s">
        <v>20</v>
      </c>
      <c r="H24" s="12"/>
      <c r="I24" s="12">
        <f>SUM(I18:I23)</f>
        <v>250000</v>
      </c>
      <c r="J24" s="48">
        <f>SUM(J18:J23)</f>
        <v>0</v>
      </c>
      <c r="K24" s="11"/>
      <c r="L24" s="36"/>
      <c r="M24" s="106"/>
      <c r="N24" s="107"/>
    </row>
    <row r="25" spans="2:14" x14ac:dyDescent="0.25">
      <c r="B25" s="2"/>
      <c r="C25" s="60"/>
      <c r="D25" s="60"/>
      <c r="E25" s="60"/>
      <c r="J25" s="43"/>
      <c r="L25" s="35"/>
    </row>
    <row r="26" spans="2:14" x14ac:dyDescent="0.25">
      <c r="B26" s="60" t="s">
        <v>26</v>
      </c>
      <c r="C26" s="2" t="s">
        <v>27</v>
      </c>
      <c r="J26" s="43"/>
      <c r="L26" s="35"/>
    </row>
    <row r="27" spans="2:14" x14ac:dyDescent="0.25">
      <c r="B27" s="58"/>
      <c r="C27" s="7" t="s">
        <v>5</v>
      </c>
      <c r="D27" t="s">
        <v>28</v>
      </c>
      <c r="E27"/>
      <c r="F27" s="58">
        <v>0</v>
      </c>
      <c r="G27" s="59" t="s">
        <v>29</v>
      </c>
      <c r="H27" s="10">
        <v>50000</v>
      </c>
      <c r="I27" s="10">
        <f>H27*F27</f>
        <v>0</v>
      </c>
      <c r="J27" s="44">
        <v>0</v>
      </c>
      <c r="K27" s="10"/>
      <c r="L27" s="19"/>
    </row>
    <row r="28" spans="2:14" x14ac:dyDescent="0.25">
      <c r="B28" s="58"/>
      <c r="C28" s="7" t="s">
        <v>5</v>
      </c>
      <c r="D28" t="s">
        <v>30</v>
      </c>
      <c r="F28" s="58">
        <v>1</v>
      </c>
      <c r="G28" s="59" t="s">
        <v>29</v>
      </c>
      <c r="H28" s="10">
        <v>25000</v>
      </c>
      <c r="I28" s="10">
        <f>H28*F28</f>
        <v>25000</v>
      </c>
      <c r="J28" s="44">
        <v>0</v>
      </c>
      <c r="K28" s="10"/>
      <c r="L28" s="19"/>
    </row>
    <row r="29" spans="2:14" x14ac:dyDescent="0.25">
      <c r="B29" s="58"/>
      <c r="C29" s="7" t="s">
        <v>5</v>
      </c>
      <c r="D29" t="s">
        <v>38</v>
      </c>
      <c r="F29" s="58">
        <v>0</v>
      </c>
      <c r="G29" s="59" t="s">
        <v>29</v>
      </c>
      <c r="H29" s="10">
        <v>0</v>
      </c>
      <c r="I29" s="10">
        <v>0</v>
      </c>
      <c r="J29" s="44">
        <v>0</v>
      </c>
      <c r="K29" s="10"/>
      <c r="L29" s="19"/>
    </row>
    <row r="30" spans="2:14" x14ac:dyDescent="0.25">
      <c r="B30" s="58"/>
      <c r="C30" s="7" t="s">
        <v>5</v>
      </c>
      <c r="D30" t="s">
        <v>31</v>
      </c>
      <c r="F30" s="58">
        <v>0</v>
      </c>
      <c r="G30" s="59" t="s">
        <v>29</v>
      </c>
      <c r="H30" s="10">
        <v>100000</v>
      </c>
      <c r="I30" s="13">
        <f>F30*H30</f>
        <v>0</v>
      </c>
      <c r="J30" s="45">
        <v>0</v>
      </c>
      <c r="K30" s="19"/>
      <c r="L30" s="19"/>
    </row>
    <row r="31" spans="2:14" x14ac:dyDescent="0.25">
      <c r="B31" s="58"/>
      <c r="D31" s="2" t="s">
        <v>20</v>
      </c>
      <c r="H31" s="12"/>
      <c r="I31" s="11">
        <f>SUM(I27:I30)</f>
        <v>25000</v>
      </c>
      <c r="J31" s="48">
        <f>SUM(J27:J30)</f>
        <v>0</v>
      </c>
      <c r="K31" s="11"/>
      <c r="L31" s="36"/>
    </row>
    <row r="32" spans="2:14" ht="15.75" thickBot="1" x14ac:dyDescent="0.3">
      <c r="B32" s="58"/>
      <c r="J32" s="43"/>
      <c r="L32" s="35"/>
    </row>
    <row r="33" spans="2:16" ht="19.5" customHeight="1" thickTop="1" thickBot="1" x14ac:dyDescent="0.3">
      <c r="B33" s="15"/>
      <c r="C33" s="16"/>
      <c r="D33" s="108" t="s">
        <v>32</v>
      </c>
      <c r="E33" s="108"/>
      <c r="F33" s="108"/>
      <c r="G33" s="108"/>
      <c r="H33" s="108"/>
      <c r="I33" s="17">
        <f>I15+I24+I31</f>
        <v>925000</v>
      </c>
      <c r="J33" s="46">
        <f>J15+J24+J31</f>
        <v>1200000</v>
      </c>
      <c r="K33" s="17"/>
      <c r="L33" s="37"/>
    </row>
    <row r="34" spans="2:16" s="35" customFormat="1" ht="19.5" customHeight="1" thickTop="1" x14ac:dyDescent="0.25">
      <c r="B34" s="40"/>
      <c r="D34" s="41"/>
      <c r="E34" s="41"/>
      <c r="F34" s="41"/>
      <c r="G34" s="41"/>
      <c r="H34" s="41"/>
      <c r="I34" s="47" t="s">
        <v>43</v>
      </c>
      <c r="J34" s="47">
        <f>I33-J33</f>
        <v>-275000</v>
      </c>
      <c r="K34" s="37"/>
      <c r="L34" s="37"/>
      <c r="P34" s="34"/>
    </row>
    <row r="35" spans="2:16" s="35" customFormat="1" ht="19.5" customHeight="1" x14ac:dyDescent="0.25">
      <c r="B35" s="40"/>
      <c r="D35" s="41"/>
      <c r="E35" s="41"/>
      <c r="F35" s="41"/>
      <c r="G35" s="41"/>
      <c r="H35" s="41"/>
      <c r="I35" s="37"/>
      <c r="J35" s="37"/>
      <c r="K35" s="37"/>
      <c r="L35" s="37"/>
      <c r="P35" s="34"/>
    </row>
    <row r="36" spans="2:16" x14ac:dyDescent="0.25">
      <c r="B36" s="58"/>
      <c r="H36"/>
      <c r="L36" s="10"/>
    </row>
    <row r="37" spans="2:16" x14ac:dyDescent="0.25">
      <c r="B37" s="58"/>
    </row>
    <row r="38" spans="2:16" x14ac:dyDescent="0.25">
      <c r="H38" s="109" t="s">
        <v>49</v>
      </c>
      <c r="I38" s="109"/>
      <c r="J38" s="59"/>
      <c r="K38" s="31"/>
    </row>
    <row r="39" spans="2:16" x14ac:dyDescent="0.25">
      <c r="D39" s="2" t="s">
        <v>36</v>
      </c>
      <c r="H39" s="110" t="s">
        <v>33</v>
      </c>
      <c r="I39" s="110"/>
      <c r="J39" s="60"/>
      <c r="K39" s="32"/>
      <c r="L39" s="32"/>
    </row>
    <row r="46" spans="2:16" x14ac:dyDescent="0.25">
      <c r="D46" s="14" t="s">
        <v>34</v>
      </c>
      <c r="H46" s="104" t="s">
        <v>44</v>
      </c>
      <c r="I46" s="104"/>
      <c r="J46" s="56"/>
      <c r="K46" s="33"/>
    </row>
    <row r="47" spans="2:16" x14ac:dyDescent="0.25">
      <c r="D47" s="59" t="s">
        <v>35</v>
      </c>
      <c r="H47" s="104"/>
      <c r="I47" s="104"/>
      <c r="J47" s="56"/>
      <c r="K47" s="56"/>
      <c r="L47" s="56"/>
    </row>
  </sheetData>
  <mergeCells count="8">
    <mergeCell ref="H46:I46"/>
    <mergeCell ref="H47:I47"/>
    <mergeCell ref="C10:D10"/>
    <mergeCell ref="M15:N15"/>
    <mergeCell ref="M24:N24"/>
    <mergeCell ref="D33:H33"/>
    <mergeCell ref="H38:I38"/>
    <mergeCell ref="H39:I39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2"/>
  <sheetViews>
    <sheetView showGridLines="0" view="pageBreakPreview" zoomScale="80" zoomScaleNormal="90" zoomScaleSheetLayoutView="80" workbookViewId="0">
      <selection activeCell="G17" sqref="G17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13.5703125" style="50" bestFit="1" customWidth="1"/>
    <col min="11" max="11" width="1" style="3" customWidth="1"/>
    <col min="12" max="12" width="17.28515625" style="3" customWidth="1"/>
    <col min="13" max="13" width="13.7109375" style="3" bestFit="1" customWidth="1"/>
    <col min="14" max="14" width="12.140625" style="3" bestFit="1" customWidth="1"/>
    <col min="15" max="15" width="9.140625" style="3"/>
    <col min="16" max="16" width="19.42578125" style="1" customWidth="1"/>
    <col min="17" max="17" width="13.7109375" style="3" bestFit="1" customWidth="1"/>
    <col min="18" max="18" width="12.140625" style="3" bestFit="1" customWidth="1"/>
    <col min="19" max="16384" width="9.140625" style="3"/>
  </cols>
  <sheetData>
    <row r="2" spans="2:16" s="6" customFormat="1" ht="18.75" x14ac:dyDescent="0.3">
      <c r="B2" s="6" t="s">
        <v>1</v>
      </c>
      <c r="J2" s="65"/>
      <c r="P2" s="18"/>
    </row>
    <row r="3" spans="2:16" s="6" customFormat="1" ht="18.75" x14ac:dyDescent="0.3">
      <c r="B3" s="6" t="s">
        <v>2</v>
      </c>
      <c r="J3" s="65"/>
      <c r="P3" s="18"/>
    </row>
    <row r="4" spans="2:16" s="6" customFormat="1" ht="18.75" x14ac:dyDescent="0.3">
      <c r="B4" s="6" t="s">
        <v>3</v>
      </c>
      <c r="J4" s="65"/>
      <c r="P4" s="18"/>
    </row>
    <row r="5" spans="2:16" s="5" customFormat="1" ht="5.0999999999999996" customHeight="1" x14ac:dyDescent="0.25">
      <c r="J5" s="66"/>
      <c r="P5" s="9"/>
    </row>
    <row r="6" spans="2:16" s="4" customFormat="1" ht="15.75" x14ac:dyDescent="0.25">
      <c r="B6" s="4" t="s">
        <v>51</v>
      </c>
      <c r="J6" s="67"/>
      <c r="P6" s="8"/>
    </row>
    <row r="7" spans="2:16" x14ac:dyDescent="0.25">
      <c r="B7" t="s">
        <v>52</v>
      </c>
    </row>
    <row r="8" spans="2:16" ht="5.25" customHeight="1" x14ac:dyDescent="0.25">
      <c r="B8"/>
      <c r="L8" s="35"/>
    </row>
    <row r="9" spans="2:16" ht="15.75" thickBot="1" x14ac:dyDescent="0.3">
      <c r="B9" t="s">
        <v>53</v>
      </c>
      <c r="L9" s="35"/>
    </row>
    <row r="10" spans="2:16" ht="20.25" customHeight="1" thickTop="1" thickBot="1" x14ac:dyDescent="0.3">
      <c r="B10" s="21" t="s">
        <v>7</v>
      </c>
      <c r="C10" s="105" t="s">
        <v>16</v>
      </c>
      <c r="D10" s="105"/>
      <c r="E10" s="21" t="s">
        <v>6</v>
      </c>
      <c r="F10" s="21" t="s">
        <v>8</v>
      </c>
      <c r="G10" s="21" t="s">
        <v>9</v>
      </c>
      <c r="H10" s="21" t="s">
        <v>11</v>
      </c>
      <c r="I10" s="21" t="s">
        <v>12</v>
      </c>
      <c r="J10" s="49" t="s">
        <v>57</v>
      </c>
      <c r="K10" s="30"/>
      <c r="L10" s="38"/>
    </row>
    <row r="11" spans="2:16" ht="15.75" thickTop="1" x14ac:dyDescent="0.25">
      <c r="B11" s="2"/>
      <c r="C11" s="24"/>
      <c r="D11" s="24"/>
      <c r="E11" s="24"/>
    </row>
    <row r="12" spans="2:16" x14ac:dyDescent="0.25">
      <c r="B12" s="24" t="s">
        <v>4</v>
      </c>
      <c r="C12" s="2" t="s">
        <v>0</v>
      </c>
    </row>
    <row r="13" spans="2:16" x14ac:dyDescent="0.25">
      <c r="B13" s="23"/>
      <c r="C13" s="7" t="s">
        <v>5</v>
      </c>
      <c r="D13" t="s">
        <v>45</v>
      </c>
      <c r="E13" t="s">
        <v>40</v>
      </c>
      <c r="F13" s="23">
        <v>3</v>
      </c>
      <c r="G13" s="22" t="s">
        <v>13</v>
      </c>
      <c r="H13" s="10">
        <v>200000</v>
      </c>
      <c r="I13" s="10">
        <f t="shared" ref="I13" si="0">F13*H13</f>
        <v>600000</v>
      </c>
      <c r="J13" s="51">
        <v>0</v>
      </c>
      <c r="K13" s="10"/>
      <c r="L13" s="19"/>
    </row>
    <row r="14" spans="2:16" x14ac:dyDescent="0.25">
      <c r="B14" s="63"/>
      <c r="C14" s="7" t="s">
        <v>5</v>
      </c>
      <c r="D14" t="s">
        <v>45</v>
      </c>
      <c r="E14" t="s">
        <v>54</v>
      </c>
      <c r="F14" s="63">
        <v>1</v>
      </c>
      <c r="G14" s="64" t="s">
        <v>13</v>
      </c>
      <c r="H14" s="10">
        <v>100000</v>
      </c>
      <c r="I14" s="10">
        <f t="shared" ref="I14" si="1">F14*H14</f>
        <v>100000</v>
      </c>
      <c r="J14" s="51">
        <v>0</v>
      </c>
      <c r="K14" s="10"/>
      <c r="L14" s="19"/>
    </row>
    <row r="15" spans="2:16" x14ac:dyDescent="0.25">
      <c r="B15" s="61"/>
      <c r="C15" s="7" t="s">
        <v>5</v>
      </c>
      <c r="D15" t="s">
        <v>39</v>
      </c>
      <c r="E15" t="s">
        <v>40</v>
      </c>
      <c r="F15" s="61">
        <v>3</v>
      </c>
      <c r="G15" s="62" t="s">
        <v>13</v>
      </c>
      <c r="H15" s="10">
        <v>200000</v>
      </c>
      <c r="I15" s="10">
        <f t="shared" ref="I15" si="2">F15*H15</f>
        <v>600000</v>
      </c>
      <c r="J15" s="51">
        <v>0</v>
      </c>
      <c r="K15" s="10"/>
      <c r="L15" s="19"/>
    </row>
    <row r="16" spans="2:16" x14ac:dyDescent="0.25">
      <c r="B16" s="63"/>
      <c r="C16" s="7" t="s">
        <v>5</v>
      </c>
      <c r="D16" t="s">
        <v>39</v>
      </c>
      <c r="E16" t="s">
        <v>54</v>
      </c>
      <c r="F16" s="63">
        <v>1</v>
      </c>
      <c r="G16" s="64" t="s">
        <v>13</v>
      </c>
      <c r="H16" s="10">
        <v>100000</v>
      </c>
      <c r="I16" s="10">
        <f t="shared" ref="I16" si="3">F16*H16</f>
        <v>100000</v>
      </c>
      <c r="J16" s="51">
        <v>0</v>
      </c>
      <c r="K16" s="10"/>
      <c r="L16" s="19"/>
    </row>
    <row r="17" spans="2:18" x14ac:dyDescent="0.25">
      <c r="B17" s="28"/>
      <c r="C17" s="7" t="s">
        <v>5</v>
      </c>
      <c r="D17" t="s">
        <v>42</v>
      </c>
      <c r="E17" t="s">
        <v>42</v>
      </c>
      <c r="F17" s="28">
        <v>3</v>
      </c>
      <c r="G17" s="27" t="s">
        <v>13</v>
      </c>
      <c r="H17" s="10">
        <v>100000</v>
      </c>
      <c r="I17" s="19">
        <f t="shared" ref="I17" si="4">F17*H17</f>
        <v>300000</v>
      </c>
      <c r="J17" s="52">
        <v>0</v>
      </c>
      <c r="K17" s="10"/>
      <c r="P17" s="19">
        <v>300000</v>
      </c>
      <c r="Q17" s="10">
        <f>P17+P18+P24+P25</f>
        <v>1150000</v>
      </c>
      <c r="R17" s="10">
        <f>Q17-350000</f>
        <v>800000</v>
      </c>
    </row>
    <row r="18" spans="2:18" x14ac:dyDescent="0.25">
      <c r="B18" s="63"/>
      <c r="C18" s="7" t="s">
        <v>5</v>
      </c>
      <c r="D18" t="s">
        <v>42</v>
      </c>
      <c r="E18" t="s">
        <v>54</v>
      </c>
      <c r="F18" s="63">
        <v>1</v>
      </c>
      <c r="G18" s="64" t="s">
        <v>13</v>
      </c>
      <c r="H18" s="10">
        <v>50000</v>
      </c>
      <c r="I18" s="13">
        <f t="shared" ref="I18" si="5">F18*H18</f>
        <v>50000</v>
      </c>
      <c r="J18" s="52">
        <v>0</v>
      </c>
      <c r="K18" s="10"/>
      <c r="P18" s="19">
        <v>50000</v>
      </c>
    </row>
    <row r="19" spans="2:18" x14ac:dyDescent="0.25">
      <c r="B19" s="23"/>
      <c r="D19" s="2" t="s">
        <v>20</v>
      </c>
      <c r="H19" s="12"/>
      <c r="I19" s="11">
        <f>SUM(I13:I18)</f>
        <v>1750000</v>
      </c>
      <c r="J19" s="53">
        <f>SUM(J13:J18)</f>
        <v>0</v>
      </c>
      <c r="K19" s="11"/>
      <c r="P19" s="36"/>
      <c r="Q19" s="106"/>
      <c r="R19" s="107"/>
    </row>
    <row r="20" spans="2:18" x14ac:dyDescent="0.25">
      <c r="B20" s="2"/>
      <c r="C20" s="24"/>
      <c r="D20" s="24"/>
      <c r="E20" s="24"/>
      <c r="P20" s="35"/>
    </row>
    <row r="21" spans="2:18" x14ac:dyDescent="0.25">
      <c r="B21" s="24" t="s">
        <v>14</v>
      </c>
      <c r="C21" s="2" t="s">
        <v>15</v>
      </c>
      <c r="P21" s="35"/>
    </row>
    <row r="22" spans="2:18" x14ac:dyDescent="0.25">
      <c r="B22" s="23"/>
      <c r="C22" s="7" t="s">
        <v>5</v>
      </c>
      <c r="D22" t="s">
        <v>17</v>
      </c>
      <c r="E22" t="s">
        <v>18</v>
      </c>
      <c r="F22" s="23">
        <v>0</v>
      </c>
      <c r="G22" s="22" t="s">
        <v>10</v>
      </c>
      <c r="H22" s="10">
        <v>400000</v>
      </c>
      <c r="I22" s="10">
        <f t="shared" ref="I22:I27" si="6">F22*H22</f>
        <v>0</v>
      </c>
      <c r="J22" s="51">
        <v>0</v>
      </c>
      <c r="K22" s="10"/>
      <c r="P22" s="19"/>
    </row>
    <row r="23" spans="2:18" x14ac:dyDescent="0.25">
      <c r="B23" s="23"/>
      <c r="C23" s="7" t="s">
        <v>5</v>
      </c>
      <c r="D23" t="s">
        <v>21</v>
      </c>
      <c r="F23" s="39">
        <v>0</v>
      </c>
      <c r="G23" s="22" t="s">
        <v>13</v>
      </c>
      <c r="H23" s="10">
        <v>450000</v>
      </c>
      <c r="I23" s="10">
        <f t="shared" si="6"/>
        <v>0</v>
      </c>
      <c r="J23" s="51">
        <v>0</v>
      </c>
      <c r="K23" s="10"/>
      <c r="P23" s="19"/>
    </row>
    <row r="24" spans="2:18" x14ac:dyDescent="0.25">
      <c r="B24" s="23"/>
      <c r="C24" s="7" t="s">
        <v>5</v>
      </c>
      <c r="D24" t="s">
        <v>50</v>
      </c>
      <c r="F24" s="39">
        <v>1</v>
      </c>
      <c r="G24" s="22" t="s">
        <v>19</v>
      </c>
      <c r="H24" s="10">
        <v>500000</v>
      </c>
      <c r="I24" s="10">
        <f>F24*H24</f>
        <v>500000</v>
      </c>
      <c r="J24" s="51">
        <v>0</v>
      </c>
      <c r="K24" s="10"/>
      <c r="P24" s="19">
        <v>500000</v>
      </c>
    </row>
    <row r="25" spans="2:18" x14ac:dyDescent="0.25">
      <c r="B25" s="23"/>
      <c r="C25" s="7" t="s">
        <v>5</v>
      </c>
      <c r="D25" t="s">
        <v>37</v>
      </c>
      <c r="F25" s="39">
        <v>1</v>
      </c>
      <c r="G25" s="22" t="s">
        <v>13</v>
      </c>
      <c r="H25" s="10">
        <v>300000</v>
      </c>
      <c r="I25" s="10">
        <f>H25*F25</f>
        <v>300000</v>
      </c>
      <c r="J25" s="51">
        <v>0</v>
      </c>
      <c r="K25" s="10"/>
      <c r="P25" s="19">
        <v>300000</v>
      </c>
    </row>
    <row r="26" spans="2:18" x14ac:dyDescent="0.25">
      <c r="B26" s="23"/>
      <c r="C26" s="7" t="s">
        <v>5</v>
      </c>
      <c r="D26" t="s">
        <v>17</v>
      </c>
      <c r="E26" t="s">
        <v>23</v>
      </c>
      <c r="F26" s="39">
        <v>0</v>
      </c>
      <c r="G26" s="22" t="s">
        <v>19</v>
      </c>
      <c r="H26" s="10">
        <v>75000</v>
      </c>
      <c r="I26" s="10">
        <f t="shared" si="6"/>
        <v>0</v>
      </c>
      <c r="J26" s="51">
        <v>0</v>
      </c>
      <c r="K26" s="10"/>
      <c r="P26" s="19"/>
    </row>
    <row r="27" spans="2:18" x14ac:dyDescent="0.25">
      <c r="B27" s="23"/>
      <c r="C27" s="7" t="s">
        <v>5</v>
      </c>
      <c r="D27" t="s">
        <v>24</v>
      </c>
      <c r="F27" s="39">
        <v>2</v>
      </c>
      <c r="G27" s="22" t="s">
        <v>25</v>
      </c>
      <c r="H27" s="10">
        <v>400000</v>
      </c>
      <c r="I27" s="19">
        <f t="shared" si="6"/>
        <v>800000</v>
      </c>
      <c r="J27" s="52">
        <v>0</v>
      </c>
      <c r="K27" s="19"/>
      <c r="P27" s="19"/>
    </row>
    <row r="28" spans="2:18" x14ac:dyDescent="0.25">
      <c r="B28" s="63"/>
      <c r="C28" s="7" t="s">
        <v>5</v>
      </c>
      <c r="D28" t="s">
        <v>56</v>
      </c>
      <c r="F28" s="63">
        <v>2</v>
      </c>
      <c r="G28" s="64" t="s">
        <v>25</v>
      </c>
      <c r="H28" s="10">
        <v>100000</v>
      </c>
      <c r="I28" s="13">
        <f t="shared" ref="I28" si="7">F28*H28</f>
        <v>200000</v>
      </c>
      <c r="J28" s="52">
        <v>0</v>
      </c>
      <c r="K28" s="19"/>
      <c r="P28" s="19"/>
    </row>
    <row r="29" spans="2:18" x14ac:dyDescent="0.25">
      <c r="B29" s="23"/>
      <c r="D29" s="2" t="s">
        <v>20</v>
      </c>
      <c r="H29" s="12"/>
      <c r="I29" s="12">
        <f>SUM(I22:I28)</f>
        <v>1800000</v>
      </c>
      <c r="J29" s="53">
        <f>SUM(J22:J27)</f>
        <v>0</v>
      </c>
      <c r="K29" s="11"/>
      <c r="P29" s="36"/>
      <c r="Q29" s="106"/>
      <c r="R29" s="107"/>
    </row>
    <row r="30" spans="2:18" x14ac:dyDescent="0.25">
      <c r="B30" s="2"/>
      <c r="C30" s="24"/>
      <c r="D30" s="24"/>
      <c r="E30" s="24"/>
      <c r="P30" s="35"/>
    </row>
    <row r="31" spans="2:18" x14ac:dyDescent="0.25">
      <c r="B31" s="24" t="s">
        <v>26</v>
      </c>
      <c r="C31" s="2" t="s">
        <v>27</v>
      </c>
      <c r="P31" s="35"/>
    </row>
    <row r="32" spans="2:18" x14ac:dyDescent="0.25">
      <c r="B32" s="23"/>
      <c r="C32" s="7" t="s">
        <v>5</v>
      </c>
      <c r="D32" t="s">
        <v>28</v>
      </c>
      <c r="E32"/>
      <c r="F32" s="23">
        <v>2</v>
      </c>
      <c r="G32" s="22" t="s">
        <v>29</v>
      </c>
      <c r="H32" s="10">
        <v>50000</v>
      </c>
      <c r="I32" s="10">
        <f>H32*F32</f>
        <v>100000</v>
      </c>
      <c r="J32" s="51">
        <v>0</v>
      </c>
      <c r="K32" s="10"/>
      <c r="P32" s="19">
        <v>100000</v>
      </c>
    </row>
    <row r="33" spans="2:16" x14ac:dyDescent="0.25">
      <c r="B33" s="23"/>
      <c r="C33" s="7" t="s">
        <v>5</v>
      </c>
      <c r="D33" t="s">
        <v>30</v>
      </c>
      <c r="F33" s="23">
        <v>1</v>
      </c>
      <c r="G33" s="22" t="s">
        <v>29</v>
      </c>
      <c r="H33" s="10">
        <v>25000</v>
      </c>
      <c r="I33" s="10">
        <f>H33*F33</f>
        <v>25000</v>
      </c>
      <c r="J33" s="51">
        <v>0</v>
      </c>
      <c r="K33" s="10"/>
      <c r="P33" s="19">
        <v>25000</v>
      </c>
    </row>
    <row r="34" spans="2:16" x14ac:dyDescent="0.25">
      <c r="B34" s="26"/>
      <c r="C34" s="7" t="s">
        <v>5</v>
      </c>
      <c r="D34" t="s">
        <v>38</v>
      </c>
      <c r="F34" s="26">
        <v>0</v>
      </c>
      <c r="G34" s="25" t="s">
        <v>29</v>
      </c>
      <c r="H34" s="10">
        <v>0</v>
      </c>
      <c r="I34" s="10">
        <f t="shared" ref="I34:I35" si="8">H34*F34</f>
        <v>0</v>
      </c>
      <c r="J34" s="51">
        <v>0</v>
      </c>
      <c r="K34" s="10"/>
      <c r="P34" s="19"/>
    </row>
    <row r="35" spans="2:16" x14ac:dyDescent="0.25">
      <c r="B35" s="23"/>
      <c r="C35" s="7" t="s">
        <v>5</v>
      </c>
      <c r="D35" t="s">
        <v>31</v>
      </c>
      <c r="F35" s="23">
        <v>1</v>
      </c>
      <c r="G35" s="22" t="s">
        <v>29</v>
      </c>
      <c r="H35" s="10">
        <v>100000</v>
      </c>
      <c r="I35" s="13">
        <f t="shared" si="8"/>
        <v>100000</v>
      </c>
      <c r="J35" s="52">
        <v>0</v>
      </c>
      <c r="K35" s="19"/>
      <c r="P35" s="19">
        <v>0</v>
      </c>
    </row>
    <row r="36" spans="2:16" x14ac:dyDescent="0.25">
      <c r="B36" s="23"/>
      <c r="D36" s="2" t="s">
        <v>20</v>
      </c>
      <c r="H36" s="12"/>
      <c r="I36" s="11">
        <f>SUM(I32:I35)</f>
        <v>225000</v>
      </c>
      <c r="J36" s="53">
        <f>SUM(J32:J35)</f>
        <v>0</v>
      </c>
      <c r="K36" s="11"/>
      <c r="L36" s="36"/>
    </row>
    <row r="37" spans="2:16" ht="15.75" thickBot="1" x14ac:dyDescent="0.3">
      <c r="B37" s="23"/>
      <c r="L37" s="35"/>
    </row>
    <row r="38" spans="2:16" ht="19.5" customHeight="1" thickTop="1" thickBot="1" x14ac:dyDescent="0.3">
      <c r="B38" s="15"/>
      <c r="C38" s="16"/>
      <c r="D38" s="108" t="s">
        <v>32</v>
      </c>
      <c r="E38" s="108"/>
      <c r="F38" s="108"/>
      <c r="G38" s="108"/>
      <c r="H38" s="108"/>
      <c r="I38" s="17">
        <f>I19+I29+I36</f>
        <v>3775000</v>
      </c>
      <c r="J38" s="54">
        <f>J19+J29+J36</f>
        <v>0</v>
      </c>
      <c r="K38" s="17"/>
      <c r="L38" s="37"/>
    </row>
    <row r="39" spans="2:16" s="35" customFormat="1" ht="19.5" customHeight="1" thickTop="1" x14ac:dyDescent="0.25">
      <c r="B39" s="40"/>
      <c r="D39" s="41"/>
      <c r="E39" s="41"/>
      <c r="F39" s="41"/>
      <c r="G39" s="41"/>
      <c r="H39" s="41"/>
      <c r="I39" s="47" t="s">
        <v>43</v>
      </c>
      <c r="J39" s="55">
        <f>I38-J38</f>
        <v>3775000</v>
      </c>
      <c r="K39" s="37"/>
      <c r="L39" s="37"/>
      <c r="P39" s="34"/>
    </row>
    <row r="40" spans="2:16" s="35" customFormat="1" ht="19.5" customHeight="1" x14ac:dyDescent="0.25">
      <c r="B40" s="40"/>
      <c r="D40" s="41"/>
      <c r="E40" s="41"/>
      <c r="F40" s="41"/>
      <c r="G40" s="41"/>
      <c r="H40" s="41"/>
      <c r="I40" s="37"/>
      <c r="J40" s="55"/>
      <c r="K40" s="37"/>
      <c r="L40" s="37"/>
      <c r="P40" s="34"/>
    </row>
    <row r="41" spans="2:16" x14ac:dyDescent="0.25">
      <c r="B41" s="23"/>
      <c r="H41"/>
      <c r="L41" s="10"/>
    </row>
    <row r="42" spans="2:16" x14ac:dyDescent="0.25">
      <c r="B42" s="23"/>
    </row>
    <row r="43" spans="2:16" x14ac:dyDescent="0.25">
      <c r="H43" s="109" t="s">
        <v>55</v>
      </c>
      <c r="I43" s="109"/>
      <c r="J43" s="68"/>
      <c r="K43" s="31"/>
    </row>
    <row r="44" spans="2:16" x14ac:dyDescent="0.25">
      <c r="D44" s="2" t="s">
        <v>36</v>
      </c>
      <c r="H44" s="110" t="s">
        <v>33</v>
      </c>
      <c r="I44" s="110"/>
      <c r="J44" s="69"/>
      <c r="K44" s="32"/>
      <c r="L44" s="32"/>
    </row>
    <row r="51" spans="4:12" x14ac:dyDescent="0.25">
      <c r="D51" s="14" t="s">
        <v>34</v>
      </c>
      <c r="H51" s="104" t="s">
        <v>45</v>
      </c>
      <c r="I51" s="104"/>
      <c r="J51" s="70"/>
      <c r="K51" s="33"/>
    </row>
    <row r="52" spans="4:12" x14ac:dyDescent="0.25">
      <c r="D52" s="22" t="s">
        <v>35</v>
      </c>
      <c r="H52" s="104"/>
      <c r="I52" s="104"/>
      <c r="J52" s="70"/>
      <c r="K52" s="29"/>
      <c r="L52" s="20"/>
    </row>
  </sheetData>
  <mergeCells count="8">
    <mergeCell ref="H52:I52"/>
    <mergeCell ref="C10:D10"/>
    <mergeCell ref="D38:H38"/>
    <mergeCell ref="H51:I51"/>
    <mergeCell ref="Q29:R29"/>
    <mergeCell ref="Q19:R19"/>
    <mergeCell ref="H43:I43"/>
    <mergeCell ref="H44:I44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  <ignoredErrors>
    <ignoredError sqref="I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2"/>
  <sheetViews>
    <sheetView showGridLines="0" view="pageBreakPreview" zoomScale="80" zoomScaleNormal="90" zoomScaleSheetLayoutView="80" workbookViewId="0">
      <selection activeCell="L21" sqref="L21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3.42578125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8" width="17.28515625" style="3" customWidth="1"/>
    <col min="9" max="9" width="5.85546875" style="3" bestFit="1" customWidth="1"/>
    <col min="10" max="10" width="13.5703125" style="3" bestFit="1" customWidth="1"/>
    <col min="11" max="11" width="1.85546875" style="3" bestFit="1" customWidth="1"/>
    <col min="12" max="12" width="13.5703125" style="50" bestFit="1" customWidth="1"/>
    <col min="13" max="13" width="14.140625" style="3" hidden="1" customWidth="1"/>
    <col min="14" max="14" width="9.140625" style="3"/>
    <col min="15" max="15" width="19.42578125" style="1" customWidth="1"/>
    <col min="16" max="16" width="13.7109375" style="3" bestFit="1" customWidth="1"/>
    <col min="17" max="17" width="12.140625" style="3" bestFit="1" customWidth="1"/>
    <col min="18" max="16384" width="9.140625" style="3"/>
  </cols>
  <sheetData>
    <row r="2" spans="2:17" s="6" customFormat="1" ht="18.75" x14ac:dyDescent="0.3">
      <c r="B2" s="6" t="s">
        <v>1</v>
      </c>
      <c r="K2" s="6" t="s">
        <v>58</v>
      </c>
      <c r="L2" s="65"/>
      <c r="O2" s="18"/>
    </row>
    <row r="3" spans="2:17" s="6" customFormat="1" ht="18.75" x14ac:dyDescent="0.3">
      <c r="B3" s="6" t="s">
        <v>66</v>
      </c>
      <c r="L3" s="65"/>
      <c r="O3" s="18"/>
    </row>
    <row r="4" spans="2:17" s="6" customFormat="1" ht="18.75" x14ac:dyDescent="0.3">
      <c r="B4" s="6" t="s">
        <v>69</v>
      </c>
      <c r="L4" s="65"/>
      <c r="O4" s="18"/>
    </row>
    <row r="5" spans="2:17" s="5" customFormat="1" ht="15.75" x14ac:dyDescent="0.25">
      <c r="B5" s="5" t="s">
        <v>67</v>
      </c>
      <c r="L5" s="66"/>
      <c r="O5" s="9"/>
    </row>
    <row r="6" spans="2:17" s="4" customFormat="1" ht="15.75" x14ac:dyDescent="0.25">
      <c r="B6" s="4" t="s">
        <v>68</v>
      </c>
      <c r="L6" s="67"/>
      <c r="O6" s="8"/>
    </row>
    <row r="7" spans="2:17" x14ac:dyDescent="0.25">
      <c r="B7" t="s">
        <v>70</v>
      </c>
      <c r="D7" s="92" t="s">
        <v>71</v>
      </c>
    </row>
    <row r="8" spans="2:17" x14ac:dyDescent="0.25">
      <c r="B8"/>
      <c r="D8" s="92" t="s">
        <v>72</v>
      </c>
    </row>
    <row r="9" spans="2:17" x14ac:dyDescent="0.25">
      <c r="B9" s="91"/>
      <c r="D9" s="92" t="s">
        <v>73</v>
      </c>
    </row>
    <row r="10" spans="2:17" ht="15.75" thickBot="1" x14ac:dyDescent="0.3">
      <c r="B10" t="s">
        <v>74</v>
      </c>
      <c r="F10" s="71"/>
      <c r="G10" s="2"/>
    </row>
    <row r="11" spans="2:17" ht="20.25" customHeight="1" thickTop="1" thickBot="1" x14ac:dyDescent="0.3">
      <c r="B11" s="76" t="s">
        <v>7</v>
      </c>
      <c r="C11" s="105" t="s">
        <v>16</v>
      </c>
      <c r="D11" s="105"/>
      <c r="E11" s="76" t="s">
        <v>6</v>
      </c>
      <c r="F11" s="76" t="s">
        <v>8</v>
      </c>
      <c r="G11" s="76" t="s">
        <v>9</v>
      </c>
      <c r="H11" s="76" t="s">
        <v>11</v>
      </c>
      <c r="I11" s="76" t="s">
        <v>61</v>
      </c>
      <c r="J11" s="76" t="s">
        <v>12</v>
      </c>
      <c r="K11" s="76"/>
      <c r="L11" s="49" t="s">
        <v>57</v>
      </c>
    </row>
    <row r="12" spans="2:17" ht="15.75" thickTop="1" x14ac:dyDescent="0.25">
      <c r="B12" s="2"/>
      <c r="C12" s="80"/>
      <c r="D12" s="80"/>
      <c r="E12" s="80"/>
    </row>
    <row r="13" spans="2:17" x14ac:dyDescent="0.25">
      <c r="B13" s="80" t="s">
        <v>4</v>
      </c>
      <c r="C13" s="2" t="s">
        <v>0</v>
      </c>
    </row>
    <row r="14" spans="2:17" x14ac:dyDescent="0.25">
      <c r="B14" s="77"/>
      <c r="C14" s="7" t="s">
        <v>5</v>
      </c>
      <c r="D14" t="s">
        <v>75</v>
      </c>
      <c r="E14"/>
      <c r="F14" s="77">
        <v>2</v>
      </c>
      <c r="G14" s="79" t="s">
        <v>13</v>
      </c>
      <c r="H14" s="10">
        <v>200000</v>
      </c>
      <c r="I14" s="74"/>
      <c r="J14" s="19">
        <f>F14*H14</f>
        <v>400000</v>
      </c>
      <c r="K14" s="10"/>
      <c r="L14" s="51">
        <f>J14</f>
        <v>400000</v>
      </c>
    </row>
    <row r="15" spans="2:17" x14ac:dyDescent="0.25">
      <c r="B15" s="77"/>
      <c r="C15" s="7" t="s">
        <v>5</v>
      </c>
      <c r="D15" t="s">
        <v>42</v>
      </c>
      <c r="E15"/>
      <c r="F15" s="77">
        <v>2</v>
      </c>
      <c r="G15" s="79" t="s">
        <v>13</v>
      </c>
      <c r="H15" s="10">
        <v>100000</v>
      </c>
      <c r="I15" s="10"/>
      <c r="J15" s="13">
        <f t="shared" ref="J15" si="0">F15*H15</f>
        <v>200000</v>
      </c>
      <c r="K15" s="10"/>
      <c r="L15" s="84">
        <f>J15</f>
        <v>200000</v>
      </c>
      <c r="P15" s="10" t="e">
        <f>#REF!+#REF!+#REF!</f>
        <v>#REF!</v>
      </c>
    </row>
    <row r="16" spans="2:17" x14ac:dyDescent="0.25">
      <c r="B16" s="77"/>
      <c r="D16" s="2" t="s">
        <v>20</v>
      </c>
      <c r="H16" s="12"/>
      <c r="I16" s="12"/>
      <c r="J16" s="11">
        <f>SUM(J14:J15)</f>
        <v>600000</v>
      </c>
      <c r="K16" s="11"/>
      <c r="L16" s="36">
        <f>SUM(L14:L15)</f>
        <v>600000</v>
      </c>
      <c r="O16" s="36"/>
      <c r="P16" s="106"/>
      <c r="Q16" s="107"/>
    </row>
    <row r="17" spans="2:17" x14ac:dyDescent="0.25">
      <c r="B17" s="2"/>
      <c r="C17" s="80"/>
      <c r="D17" s="80"/>
      <c r="E17" s="80"/>
      <c r="O17" s="35"/>
    </row>
    <row r="18" spans="2:17" x14ac:dyDescent="0.25">
      <c r="B18" s="80" t="s">
        <v>14</v>
      </c>
      <c r="C18" s="2" t="s">
        <v>15</v>
      </c>
      <c r="O18" s="35"/>
      <c r="P18" s="1">
        <f>237500</f>
        <v>237500</v>
      </c>
    </row>
    <row r="19" spans="2:17" x14ac:dyDescent="0.25">
      <c r="B19" s="77"/>
      <c r="C19" s="7" t="s">
        <v>5</v>
      </c>
      <c r="D19" t="s">
        <v>59</v>
      </c>
      <c r="F19" s="77">
        <v>2</v>
      </c>
      <c r="G19" s="79" t="s">
        <v>13</v>
      </c>
      <c r="H19" s="10">
        <v>250000</v>
      </c>
      <c r="I19" s="10"/>
      <c r="J19" s="10">
        <f>H19*F19</f>
        <v>500000</v>
      </c>
      <c r="K19" s="10"/>
      <c r="L19" s="10">
        <f>J19</f>
        <v>500000</v>
      </c>
      <c r="O19" s="19"/>
    </row>
    <row r="20" spans="2:17" x14ac:dyDescent="0.25">
      <c r="B20" s="77"/>
      <c r="C20" s="7" t="s">
        <v>5</v>
      </c>
      <c r="D20" t="s">
        <v>60</v>
      </c>
      <c r="F20" s="77">
        <v>2</v>
      </c>
      <c r="G20" s="79" t="s">
        <v>13</v>
      </c>
      <c r="H20" s="10">
        <v>100000</v>
      </c>
      <c r="I20" s="10"/>
      <c r="J20" s="10">
        <f>H20*F20</f>
        <v>200000</v>
      </c>
      <c r="K20" s="10"/>
      <c r="L20" s="10">
        <v>212500</v>
      </c>
      <c r="M20" s="10"/>
      <c r="O20" s="19"/>
    </row>
    <row r="21" spans="2:17" x14ac:dyDescent="0.25">
      <c r="B21" s="77"/>
      <c r="C21" s="7" t="s">
        <v>5</v>
      </c>
      <c r="D21" t="s">
        <v>24</v>
      </c>
      <c r="F21" s="77">
        <v>1</v>
      </c>
      <c r="G21" s="79" t="s">
        <v>25</v>
      </c>
      <c r="H21" s="10">
        <v>500000</v>
      </c>
      <c r="I21" s="10"/>
      <c r="J21" s="19">
        <f t="shared" ref="J21:J22" si="1">F21*H21</f>
        <v>500000</v>
      </c>
      <c r="K21" s="19"/>
      <c r="L21" s="52">
        <v>501000</v>
      </c>
      <c r="O21" s="19"/>
    </row>
    <row r="22" spans="2:17" ht="17.25" x14ac:dyDescent="0.4">
      <c r="B22" s="77"/>
      <c r="C22" s="7" t="s">
        <v>5</v>
      </c>
      <c r="D22" t="s">
        <v>56</v>
      </c>
      <c r="F22" s="77">
        <v>0</v>
      </c>
      <c r="G22" s="79" t="s">
        <v>25</v>
      </c>
      <c r="H22" s="10">
        <v>150000</v>
      </c>
      <c r="I22" s="10"/>
      <c r="J22" s="72">
        <f t="shared" si="1"/>
        <v>0</v>
      </c>
      <c r="K22" s="19"/>
      <c r="L22" s="73">
        <f>J22</f>
        <v>0</v>
      </c>
      <c r="O22" s="19"/>
    </row>
    <row r="23" spans="2:17" x14ac:dyDescent="0.25">
      <c r="B23" s="77"/>
      <c r="D23" s="2" t="s">
        <v>20</v>
      </c>
      <c r="H23" s="12"/>
      <c r="I23" s="12"/>
      <c r="J23" s="12">
        <f>SUM(J19:J22)</f>
        <v>1200000</v>
      </c>
      <c r="K23" s="12"/>
      <c r="L23" s="53">
        <f>SUM(L19:L22)</f>
        <v>1213500</v>
      </c>
      <c r="O23" s="36"/>
      <c r="P23" s="106"/>
      <c r="Q23" s="107"/>
    </row>
    <row r="24" spans="2:17" ht="15" customHeight="1" x14ac:dyDescent="0.25">
      <c r="B24" s="77"/>
      <c r="D24" s="2"/>
      <c r="H24" s="12"/>
      <c r="I24" s="12"/>
      <c r="J24" s="11"/>
      <c r="K24" s="11"/>
      <c r="L24" s="53"/>
    </row>
    <row r="25" spans="2:17" x14ac:dyDescent="0.25">
      <c r="B25" s="83" t="s">
        <v>26</v>
      </c>
      <c r="C25" s="2" t="s">
        <v>27</v>
      </c>
      <c r="O25" s="35"/>
    </row>
    <row r="26" spans="2:17" x14ac:dyDescent="0.25">
      <c r="B26" s="81"/>
      <c r="C26" s="7" t="s">
        <v>5</v>
      </c>
      <c r="D26" t="s">
        <v>62</v>
      </c>
      <c r="E26"/>
      <c r="F26" s="81">
        <v>0</v>
      </c>
      <c r="G26" s="82" t="s">
        <v>29</v>
      </c>
      <c r="H26" s="10">
        <v>50000</v>
      </c>
      <c r="I26" s="10"/>
      <c r="J26" s="10">
        <f>F26*H26</f>
        <v>0</v>
      </c>
      <c r="K26" s="10"/>
      <c r="L26" s="51">
        <f>J26</f>
        <v>0</v>
      </c>
      <c r="O26" s="19"/>
    </row>
    <row r="27" spans="2:17" x14ac:dyDescent="0.25">
      <c r="B27" s="81"/>
      <c r="C27" s="7" t="s">
        <v>5</v>
      </c>
      <c r="D27" t="s">
        <v>30</v>
      </c>
      <c r="F27" s="81">
        <v>0</v>
      </c>
      <c r="G27" s="82" t="s">
        <v>29</v>
      </c>
      <c r="H27" s="10">
        <v>50000</v>
      </c>
      <c r="I27" s="10"/>
      <c r="J27" s="10">
        <f>F27*H27</f>
        <v>0</v>
      </c>
      <c r="K27" s="10"/>
      <c r="L27" s="51">
        <f>J27</f>
        <v>0</v>
      </c>
      <c r="O27" s="19"/>
    </row>
    <row r="28" spans="2:17" x14ac:dyDescent="0.25">
      <c r="B28" s="81"/>
      <c r="C28" s="7" t="s">
        <v>5</v>
      </c>
      <c r="D28" t="s">
        <v>63</v>
      </c>
      <c r="F28" s="81">
        <v>2</v>
      </c>
      <c r="G28" s="82" t="s">
        <v>64</v>
      </c>
      <c r="H28" s="10">
        <v>250000</v>
      </c>
      <c r="I28" s="10"/>
      <c r="J28" s="13">
        <f>F28*H28</f>
        <v>500000</v>
      </c>
      <c r="K28" s="10"/>
      <c r="L28" s="84">
        <f>J28</f>
        <v>500000</v>
      </c>
      <c r="O28" s="19"/>
    </row>
    <row r="29" spans="2:17" x14ac:dyDescent="0.25">
      <c r="B29" s="81"/>
      <c r="D29" s="2" t="s">
        <v>20</v>
      </c>
      <c r="H29" s="12"/>
      <c r="I29" s="12"/>
      <c r="J29" s="12">
        <f>SUM(J25:J28)</f>
        <v>500000</v>
      </c>
      <c r="K29" s="12"/>
      <c r="L29" s="53">
        <f>SUM(L25:L28)</f>
        <v>500000</v>
      </c>
      <c r="O29" s="36"/>
      <c r="P29" s="106"/>
      <c r="Q29" s="107"/>
    </row>
    <row r="30" spans="2:17" ht="15.75" thickBot="1" x14ac:dyDescent="0.3">
      <c r="B30" s="81"/>
      <c r="C30" s="7"/>
      <c r="D30"/>
      <c r="F30" s="81"/>
      <c r="G30" s="82"/>
      <c r="H30" s="10"/>
      <c r="I30" s="10"/>
      <c r="J30" s="10"/>
      <c r="K30" s="10"/>
      <c r="L30" s="51"/>
      <c r="O30" s="19"/>
    </row>
    <row r="31" spans="2:17" ht="19.5" customHeight="1" thickTop="1" thickBot="1" x14ac:dyDescent="0.3">
      <c r="B31" s="15"/>
      <c r="C31" s="16"/>
      <c r="D31" s="108" t="s">
        <v>32</v>
      </c>
      <c r="E31" s="108"/>
      <c r="F31" s="108"/>
      <c r="G31" s="108"/>
      <c r="H31" s="108"/>
      <c r="I31" s="78"/>
      <c r="J31" s="17">
        <f>J16+J23+J29</f>
        <v>2300000</v>
      </c>
      <c r="K31" s="17"/>
      <c r="L31" s="54">
        <f>L16+L23+L29</f>
        <v>2313500</v>
      </c>
      <c r="P31" s="3">
        <v>17000000</v>
      </c>
    </row>
    <row r="32" spans="2:17" s="35" customFormat="1" ht="19.5" customHeight="1" thickTop="1" x14ac:dyDescent="0.25">
      <c r="B32" s="40"/>
      <c r="D32" s="41"/>
      <c r="E32" s="41"/>
      <c r="F32" s="41"/>
      <c r="G32" s="41"/>
      <c r="H32" s="41"/>
      <c r="I32" s="41"/>
      <c r="J32" s="47" t="s">
        <v>65</v>
      </c>
      <c r="K32" s="47"/>
      <c r="L32" s="55">
        <f>J31-L31</f>
        <v>-13500</v>
      </c>
      <c r="O32" s="34"/>
      <c r="P32" s="93">
        <f>J31/P31</f>
        <v>0.13529411764705881</v>
      </c>
    </row>
    <row r="33" spans="4:15" x14ac:dyDescent="0.25">
      <c r="H33" s="109" t="s">
        <v>76</v>
      </c>
      <c r="I33" s="109"/>
      <c r="J33" s="109"/>
      <c r="K33" s="79"/>
      <c r="L33" s="68"/>
    </row>
    <row r="34" spans="4:15" x14ac:dyDescent="0.25">
      <c r="D34" s="2" t="s">
        <v>36</v>
      </c>
      <c r="H34" s="110" t="s">
        <v>33</v>
      </c>
      <c r="I34" s="110"/>
      <c r="J34" s="110"/>
      <c r="K34" s="80"/>
      <c r="L34" s="69"/>
    </row>
    <row r="41" spans="4:15" x14ac:dyDescent="0.25">
      <c r="D41" s="14" t="s">
        <v>34</v>
      </c>
      <c r="H41" s="104" t="s">
        <v>75</v>
      </c>
      <c r="I41" s="104"/>
      <c r="J41" s="104"/>
      <c r="K41" s="75"/>
      <c r="L41" s="70"/>
      <c r="O41" s="3"/>
    </row>
    <row r="42" spans="4:15" x14ac:dyDescent="0.25">
      <c r="D42" s="79" t="s">
        <v>35</v>
      </c>
      <c r="H42" s="104"/>
      <c r="I42" s="104"/>
      <c r="J42" s="104"/>
      <c r="K42" s="75"/>
      <c r="L42" s="70"/>
      <c r="O42" s="3"/>
    </row>
  </sheetData>
  <mergeCells count="9">
    <mergeCell ref="H41:J41"/>
    <mergeCell ref="H42:J42"/>
    <mergeCell ref="C11:D11"/>
    <mergeCell ref="P16:Q16"/>
    <mergeCell ref="P23:Q23"/>
    <mergeCell ref="D31:H31"/>
    <mergeCell ref="H33:J33"/>
    <mergeCell ref="H34:J34"/>
    <mergeCell ref="P29:Q29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showGridLines="0" tabSelected="1" view="pageBreakPreview" topLeftCell="A19" zoomScale="80" zoomScaleNormal="90" zoomScaleSheetLayoutView="80" workbookViewId="0">
      <selection activeCell="N35" sqref="N35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8" width="17.28515625" style="3" customWidth="1"/>
    <col min="9" max="9" width="5.85546875" style="3" bestFit="1" customWidth="1"/>
    <col min="10" max="10" width="13.5703125" style="3" bestFit="1" customWidth="1"/>
    <col min="11" max="11" width="1.85546875" style="3" hidden="1" customWidth="1"/>
    <col min="12" max="12" width="13.5703125" style="50" hidden="1" customWidth="1"/>
    <col min="13" max="13" width="14.140625" style="3" customWidth="1"/>
    <col min="14" max="14" width="9.140625" style="3"/>
    <col min="15" max="15" width="19.42578125" style="1" customWidth="1"/>
    <col min="16" max="16" width="13.7109375" style="3" bestFit="1" customWidth="1"/>
    <col min="17" max="17" width="12.140625" style="3" bestFit="1" customWidth="1"/>
    <col min="18" max="16384" width="9.140625" style="3"/>
  </cols>
  <sheetData>
    <row r="2" spans="2:15" s="6" customFormat="1" ht="18.75" x14ac:dyDescent="0.3">
      <c r="B2" s="6" t="s">
        <v>1</v>
      </c>
      <c r="K2" s="6" t="s">
        <v>58</v>
      </c>
      <c r="L2" s="65"/>
      <c r="O2" s="18"/>
    </row>
    <row r="3" spans="2:15" s="6" customFormat="1" ht="18.75" x14ac:dyDescent="0.3">
      <c r="B3" s="6" t="s">
        <v>2</v>
      </c>
      <c r="L3" s="65"/>
      <c r="O3" s="18"/>
    </row>
    <row r="4" spans="2:15" s="6" customFormat="1" ht="18.75" x14ac:dyDescent="0.3">
      <c r="B4" s="6" t="s">
        <v>82</v>
      </c>
      <c r="L4" s="65"/>
      <c r="O4" s="18"/>
    </row>
    <row r="5" spans="2:15" s="5" customFormat="1" ht="15.75" x14ac:dyDescent="0.25">
      <c r="B5" s="5" t="s">
        <v>83</v>
      </c>
      <c r="L5" s="66"/>
      <c r="O5" s="9"/>
    </row>
    <row r="6" spans="2:15" s="4" customFormat="1" ht="16.5" thickBot="1" x14ac:dyDescent="0.3">
      <c r="B6" s="4" t="s">
        <v>84</v>
      </c>
      <c r="L6" s="67"/>
      <c r="O6" s="8"/>
    </row>
    <row r="7" spans="2:15" hidden="1" x14ac:dyDescent="0.25">
      <c r="B7"/>
    </row>
    <row r="8" spans="2:15" hidden="1" x14ac:dyDescent="0.25">
      <c r="B8" s="91"/>
    </row>
    <row r="9" spans="2:15" ht="15.75" hidden="1" thickBot="1" x14ac:dyDescent="0.3">
      <c r="B9"/>
      <c r="F9" s="71"/>
      <c r="G9" s="2"/>
    </row>
    <row r="10" spans="2:15" ht="20.25" customHeight="1" thickTop="1" thickBot="1" x14ac:dyDescent="0.3">
      <c r="B10" s="86" t="s">
        <v>7</v>
      </c>
      <c r="C10" s="105" t="s">
        <v>16</v>
      </c>
      <c r="D10" s="105"/>
      <c r="E10" s="86" t="s">
        <v>6</v>
      </c>
      <c r="F10" s="86" t="s">
        <v>8</v>
      </c>
      <c r="G10" s="86" t="s">
        <v>9</v>
      </c>
      <c r="H10" s="86" t="s">
        <v>11</v>
      </c>
      <c r="I10" s="86" t="s">
        <v>61</v>
      </c>
      <c r="J10" s="86" t="s">
        <v>12</v>
      </c>
      <c r="K10" s="86"/>
      <c r="L10" s="49" t="s">
        <v>57</v>
      </c>
    </row>
    <row r="11" spans="2:15" ht="24" customHeight="1" thickTop="1" x14ac:dyDescent="0.25">
      <c r="B11" s="38" t="s">
        <v>93</v>
      </c>
      <c r="C11" s="38"/>
      <c r="D11" s="38"/>
      <c r="E11" s="38"/>
      <c r="F11" s="38"/>
      <c r="G11" s="38"/>
      <c r="H11" s="38"/>
      <c r="I11" s="38"/>
      <c r="J11" s="38"/>
      <c r="K11" s="38"/>
      <c r="L11" s="100"/>
    </row>
    <row r="12" spans="2:15" ht="13.5" customHeight="1" x14ac:dyDescent="0.25">
      <c r="B12" s="2" t="s">
        <v>85</v>
      </c>
      <c r="C12" s="2"/>
      <c r="D12" s="2"/>
      <c r="E12" s="38"/>
      <c r="F12" s="38"/>
      <c r="G12" s="38"/>
      <c r="H12" s="38"/>
      <c r="I12" s="38"/>
      <c r="J12" s="38"/>
      <c r="K12" s="38"/>
      <c r="L12" s="100"/>
    </row>
    <row r="13" spans="2:15" ht="12.75" customHeight="1" x14ac:dyDescent="0.25">
      <c r="B13" s="2" t="s">
        <v>86</v>
      </c>
      <c r="C13" s="2"/>
      <c r="D13" s="2"/>
      <c r="E13" s="38"/>
      <c r="F13" s="38"/>
      <c r="G13" s="38"/>
      <c r="H13" s="38"/>
      <c r="I13" s="38"/>
      <c r="J13" s="38"/>
      <c r="K13" s="38"/>
      <c r="L13" s="100"/>
    </row>
    <row r="14" spans="2:15" x14ac:dyDescent="0.25">
      <c r="B14"/>
      <c r="E14" s="90"/>
    </row>
    <row r="15" spans="2:15" x14ac:dyDescent="0.25">
      <c r="B15" s="90" t="s">
        <v>4</v>
      </c>
      <c r="C15" s="2" t="s">
        <v>0</v>
      </c>
    </row>
    <row r="16" spans="2:15" x14ac:dyDescent="0.25">
      <c r="B16" s="94"/>
      <c r="C16" s="7" t="s">
        <v>5</v>
      </c>
      <c r="D16" t="s">
        <v>87</v>
      </c>
      <c r="E16"/>
      <c r="F16" s="94">
        <v>2</v>
      </c>
      <c r="G16" s="95" t="s">
        <v>13</v>
      </c>
      <c r="H16" s="10">
        <v>130000</v>
      </c>
      <c r="I16" s="74"/>
      <c r="J16" s="19">
        <f>F16*H16</f>
        <v>260000</v>
      </c>
      <c r="K16" s="10"/>
      <c r="L16" s="51">
        <f>J16</f>
        <v>260000</v>
      </c>
    </row>
    <row r="17" spans="2:17" x14ac:dyDescent="0.25">
      <c r="B17" s="94"/>
      <c r="C17" s="7" t="s">
        <v>5</v>
      </c>
      <c r="D17" t="s">
        <v>80</v>
      </c>
      <c r="E17"/>
      <c r="F17" s="94">
        <v>2</v>
      </c>
      <c r="G17" s="95" t="s">
        <v>13</v>
      </c>
      <c r="H17" s="10">
        <v>100000</v>
      </c>
      <c r="I17" s="74"/>
      <c r="J17" s="19">
        <f>F17*H17</f>
        <v>200000</v>
      </c>
      <c r="K17" s="10"/>
      <c r="L17" s="51">
        <f>F17*50000</f>
        <v>100000</v>
      </c>
    </row>
    <row r="18" spans="2:17" x14ac:dyDescent="0.25">
      <c r="B18" s="94"/>
      <c r="C18" s="7" t="s">
        <v>5</v>
      </c>
      <c r="D18" t="s">
        <v>42</v>
      </c>
      <c r="E18"/>
      <c r="F18" s="94">
        <v>2</v>
      </c>
      <c r="G18" s="95" t="s">
        <v>13</v>
      </c>
      <c r="H18" s="10">
        <v>50000</v>
      </c>
      <c r="I18" s="74"/>
      <c r="J18" s="13">
        <f>F18*H18</f>
        <v>100000</v>
      </c>
      <c r="K18" s="10"/>
      <c r="L18" s="84">
        <f>F18*100000</f>
        <v>200000</v>
      </c>
    </row>
    <row r="19" spans="2:17" x14ac:dyDescent="0.25">
      <c r="B19" s="87"/>
      <c r="D19" s="2" t="s">
        <v>20</v>
      </c>
      <c r="H19" s="12"/>
      <c r="I19" s="12"/>
      <c r="J19" s="11">
        <f>SUM(J16:J18)</f>
        <v>560000</v>
      </c>
      <c r="K19" s="11"/>
      <c r="L19" s="11">
        <f>SUM(L16:L18)</f>
        <v>560000</v>
      </c>
      <c r="O19" s="36"/>
      <c r="P19" s="106"/>
      <c r="Q19" s="107"/>
    </row>
    <row r="20" spans="2:17" x14ac:dyDescent="0.25">
      <c r="B20" s="2"/>
      <c r="C20" s="90"/>
      <c r="D20" s="90"/>
      <c r="E20" s="90"/>
      <c r="O20" s="35"/>
    </row>
    <row r="21" spans="2:17" x14ac:dyDescent="0.25">
      <c r="B21" s="90" t="s">
        <v>14</v>
      </c>
      <c r="C21" s="2" t="s">
        <v>15</v>
      </c>
      <c r="O21" s="35"/>
    </row>
    <row r="22" spans="2:17" x14ac:dyDescent="0.25">
      <c r="B22" s="94"/>
      <c r="C22" s="7" t="s">
        <v>5</v>
      </c>
      <c r="D22" t="s">
        <v>78</v>
      </c>
      <c r="F22" s="94">
        <v>2</v>
      </c>
      <c r="G22" s="95" t="s">
        <v>13</v>
      </c>
      <c r="H22" s="10">
        <v>150000</v>
      </c>
      <c r="I22" s="10"/>
      <c r="J22" s="10">
        <f>H22*F22</f>
        <v>300000</v>
      </c>
      <c r="K22" s="10"/>
      <c r="L22" s="51">
        <f>J22</f>
        <v>300000</v>
      </c>
      <c r="O22" s="19"/>
    </row>
    <row r="23" spans="2:17" x14ac:dyDescent="0.25">
      <c r="B23" s="87"/>
      <c r="C23" s="7" t="s">
        <v>5</v>
      </c>
      <c r="D23" t="s">
        <v>79</v>
      </c>
      <c r="F23" s="87">
        <v>2</v>
      </c>
      <c r="G23" s="89" t="s">
        <v>13</v>
      </c>
      <c r="H23" s="10">
        <v>100000</v>
      </c>
      <c r="I23" s="10"/>
      <c r="J23" s="10">
        <f>F23*H23</f>
        <v>200000</v>
      </c>
      <c r="K23" s="10"/>
      <c r="L23" s="51">
        <f>29000+23000</f>
        <v>52000</v>
      </c>
      <c r="M23" s="10"/>
      <c r="O23" s="19"/>
    </row>
    <row r="24" spans="2:17" x14ac:dyDescent="0.25">
      <c r="B24" s="87"/>
      <c r="C24" s="7" t="s">
        <v>5</v>
      </c>
      <c r="D24" t="s">
        <v>24</v>
      </c>
      <c r="F24" s="87">
        <v>0</v>
      </c>
      <c r="G24" s="89" t="s">
        <v>25</v>
      </c>
      <c r="H24" s="10">
        <v>500000</v>
      </c>
      <c r="I24" s="10"/>
      <c r="J24" s="19">
        <f t="shared" ref="J24:J25" si="0">F24*H24</f>
        <v>0</v>
      </c>
      <c r="K24" s="19"/>
      <c r="L24" s="52">
        <f>J24</f>
        <v>0</v>
      </c>
      <c r="O24" s="19"/>
    </row>
    <row r="25" spans="2:17" ht="17.25" x14ac:dyDescent="0.4">
      <c r="B25" s="87"/>
      <c r="C25" s="7" t="s">
        <v>5</v>
      </c>
      <c r="D25" t="s">
        <v>56</v>
      </c>
      <c r="F25" s="87">
        <v>0</v>
      </c>
      <c r="G25" s="89" t="s">
        <v>25</v>
      </c>
      <c r="H25" s="10">
        <v>150000</v>
      </c>
      <c r="I25" s="10"/>
      <c r="J25" s="72">
        <f t="shared" si="0"/>
        <v>0</v>
      </c>
      <c r="K25" s="19"/>
      <c r="L25" s="73"/>
      <c r="O25" s="19"/>
    </row>
    <row r="26" spans="2:17" x14ac:dyDescent="0.25">
      <c r="B26" s="87"/>
      <c r="D26" s="2" t="s">
        <v>20</v>
      </c>
      <c r="H26" s="12"/>
      <c r="I26" s="12"/>
      <c r="J26" s="12">
        <f>SUM(J22:J25)</f>
        <v>500000</v>
      </c>
      <c r="K26" s="12"/>
      <c r="L26" s="53">
        <f>SUM(L22:L25)</f>
        <v>352000</v>
      </c>
      <c r="O26" s="36"/>
      <c r="P26" s="106"/>
      <c r="Q26" s="107"/>
    </row>
    <row r="27" spans="2:17" ht="15" customHeight="1" x14ac:dyDescent="0.25">
      <c r="B27" s="87"/>
      <c r="D27" s="2"/>
      <c r="H27" s="12"/>
      <c r="I27" s="12"/>
      <c r="J27" s="11"/>
      <c r="K27" s="11"/>
      <c r="L27" s="53"/>
    </row>
    <row r="28" spans="2:17" x14ac:dyDescent="0.25">
      <c r="B28" s="90" t="s">
        <v>26</v>
      </c>
      <c r="C28" s="2" t="s">
        <v>27</v>
      </c>
      <c r="O28" s="35"/>
    </row>
    <row r="29" spans="2:17" x14ac:dyDescent="0.25">
      <c r="B29" s="87"/>
      <c r="C29" s="7" t="s">
        <v>5</v>
      </c>
      <c r="D29" t="s">
        <v>62</v>
      </c>
      <c r="E29"/>
      <c r="F29" s="87">
        <v>0</v>
      </c>
      <c r="G29" s="89" t="s">
        <v>29</v>
      </c>
      <c r="H29" s="10">
        <v>50000</v>
      </c>
      <c r="I29" s="10"/>
      <c r="J29" s="10">
        <f>F29*H29</f>
        <v>0</v>
      </c>
      <c r="K29" s="10"/>
      <c r="L29" s="51">
        <f>J29</f>
        <v>0</v>
      </c>
      <c r="O29" s="19"/>
    </row>
    <row r="30" spans="2:17" x14ac:dyDescent="0.25">
      <c r="B30" s="87"/>
      <c r="C30" s="7" t="s">
        <v>5</v>
      </c>
      <c r="D30" t="s">
        <v>30</v>
      </c>
      <c r="F30" s="87">
        <v>1</v>
      </c>
      <c r="G30" s="89" t="s">
        <v>29</v>
      </c>
      <c r="H30" s="10">
        <v>50000</v>
      </c>
      <c r="I30" s="10"/>
      <c r="J30" s="10">
        <f>F30*H30</f>
        <v>50000</v>
      </c>
      <c r="K30" s="10"/>
      <c r="L30" s="51">
        <v>0</v>
      </c>
      <c r="O30" s="19"/>
    </row>
    <row r="31" spans="2:17" x14ac:dyDescent="0.25">
      <c r="B31" s="87"/>
      <c r="C31" s="7" t="s">
        <v>5</v>
      </c>
      <c r="D31" t="s">
        <v>63</v>
      </c>
      <c r="F31" s="87">
        <v>0</v>
      </c>
      <c r="G31" s="89" t="s">
        <v>64</v>
      </c>
      <c r="H31" s="10">
        <v>250000</v>
      </c>
      <c r="I31" s="10"/>
      <c r="J31" s="13">
        <f>F31*H31</f>
        <v>0</v>
      </c>
      <c r="K31" s="10"/>
      <c r="L31" s="84"/>
      <c r="O31" s="19"/>
    </row>
    <row r="32" spans="2:17" x14ac:dyDescent="0.25">
      <c r="B32" s="87"/>
      <c r="D32" s="2" t="s">
        <v>20</v>
      </c>
      <c r="H32" s="12"/>
      <c r="I32" s="12"/>
      <c r="J32" s="12">
        <f>SUM(J28:J31)</f>
        <v>50000</v>
      </c>
      <c r="K32" s="12"/>
      <c r="L32" s="53">
        <f>SUM(L28:L31)</f>
        <v>0</v>
      </c>
      <c r="O32" s="36"/>
      <c r="P32" s="106"/>
      <c r="Q32" s="107"/>
    </row>
    <row r="33" spans="2:17" x14ac:dyDescent="0.25">
      <c r="B33" s="97"/>
      <c r="D33" s="2"/>
      <c r="H33" s="12"/>
      <c r="I33" s="12"/>
      <c r="J33" s="12"/>
      <c r="K33" s="12"/>
      <c r="L33" s="53"/>
      <c r="O33" s="36"/>
      <c r="P33" s="96"/>
      <c r="Q33" s="97"/>
    </row>
    <row r="34" spans="2:17" x14ac:dyDescent="0.25">
      <c r="B34" s="97"/>
      <c r="D34" s="2"/>
      <c r="H34" s="102" t="s">
        <v>97</v>
      </c>
      <c r="I34" s="103"/>
      <c r="J34" s="103">
        <f>J19+J26+J32</f>
        <v>1110000</v>
      </c>
      <c r="K34" s="12"/>
      <c r="L34" s="53"/>
      <c r="O34" s="36"/>
      <c r="P34" s="96"/>
      <c r="Q34" s="97"/>
    </row>
    <row r="35" spans="2:17" x14ac:dyDescent="0.25">
      <c r="B35" s="38" t="s">
        <v>94</v>
      </c>
      <c r="D35" s="2"/>
      <c r="H35" s="12"/>
      <c r="I35" s="12"/>
      <c r="J35" s="12"/>
      <c r="K35" s="12"/>
      <c r="L35" s="53"/>
      <c r="O35" s="36"/>
      <c r="P35" s="96"/>
      <c r="Q35" s="97"/>
    </row>
    <row r="36" spans="2:17" x14ac:dyDescent="0.25">
      <c r="B36" s="2" t="s">
        <v>95</v>
      </c>
      <c r="D36" s="2"/>
      <c r="H36" s="12"/>
      <c r="I36" s="12"/>
      <c r="J36" s="12"/>
      <c r="K36" s="12"/>
      <c r="L36" s="53"/>
      <c r="O36" s="36"/>
      <c r="P36" s="96"/>
      <c r="Q36" s="97"/>
    </row>
    <row r="37" spans="2:17" x14ac:dyDescent="0.25">
      <c r="B37" s="2" t="s">
        <v>89</v>
      </c>
      <c r="D37" s="2"/>
      <c r="H37" s="12"/>
      <c r="I37" s="12"/>
      <c r="J37" s="12"/>
      <c r="K37" s="12"/>
      <c r="L37" s="53"/>
      <c r="O37" s="36"/>
      <c r="P37" s="96"/>
      <c r="Q37" s="97"/>
    </row>
    <row r="38" spans="2:17" x14ac:dyDescent="0.25">
      <c r="B38" s="99" t="s">
        <v>4</v>
      </c>
      <c r="C38" s="2" t="s">
        <v>0</v>
      </c>
      <c r="O38" s="36"/>
      <c r="P38" s="96"/>
      <c r="Q38" s="97"/>
    </row>
    <row r="39" spans="2:17" x14ac:dyDescent="0.25">
      <c r="B39" s="97"/>
      <c r="C39" s="7" t="s">
        <v>5</v>
      </c>
      <c r="D39" t="s">
        <v>87</v>
      </c>
      <c r="E39"/>
      <c r="F39" s="97">
        <v>2</v>
      </c>
      <c r="G39" s="98" t="s">
        <v>13</v>
      </c>
      <c r="H39" s="101">
        <v>200000</v>
      </c>
      <c r="I39" s="10"/>
      <c r="J39" s="19">
        <f>F39*H39</f>
        <v>400000</v>
      </c>
      <c r="K39" s="10"/>
      <c r="L39" s="51">
        <f t="shared" ref="L39" si="1">F39*I39</f>
        <v>0</v>
      </c>
      <c r="O39" s="36"/>
      <c r="P39" s="96"/>
      <c r="Q39" s="97"/>
    </row>
    <row r="40" spans="2:17" x14ac:dyDescent="0.25">
      <c r="B40" s="97"/>
      <c r="D40" s="2" t="s">
        <v>20</v>
      </c>
      <c r="I40" s="12"/>
      <c r="J40" s="11">
        <f>SUM(J39:J39)</f>
        <v>400000</v>
      </c>
      <c r="K40" s="11"/>
      <c r="L40" s="11">
        <f>SUM(L39:L39)</f>
        <v>0</v>
      </c>
      <c r="O40" s="36"/>
      <c r="P40" s="96"/>
      <c r="Q40" s="97"/>
    </row>
    <row r="41" spans="2:17" x14ac:dyDescent="0.25">
      <c r="B41" s="97"/>
      <c r="D41" s="2"/>
      <c r="I41" s="12"/>
      <c r="J41" s="11"/>
      <c r="K41" s="11"/>
      <c r="L41" s="11"/>
      <c r="O41" s="36"/>
      <c r="P41" s="96"/>
      <c r="Q41" s="97"/>
    </row>
    <row r="42" spans="2:17" x14ac:dyDescent="0.25">
      <c r="B42" s="99" t="s">
        <v>14</v>
      </c>
      <c r="C42" s="2" t="s">
        <v>15</v>
      </c>
      <c r="K42" s="11"/>
      <c r="L42" s="11"/>
      <c r="O42" s="36"/>
      <c r="P42" s="96"/>
      <c r="Q42" s="97"/>
    </row>
    <row r="43" spans="2:17" x14ac:dyDescent="0.25">
      <c r="B43" s="99"/>
      <c r="C43" s="7" t="s">
        <v>5</v>
      </c>
      <c r="D43" t="s">
        <v>90</v>
      </c>
      <c r="F43" s="97">
        <v>1</v>
      </c>
      <c r="G43" s="98" t="s">
        <v>10</v>
      </c>
      <c r="H43" s="10">
        <v>400000</v>
      </c>
      <c r="I43" s="10"/>
      <c r="J43" s="19">
        <f>F43*H43</f>
        <v>400000</v>
      </c>
      <c r="K43" s="11"/>
      <c r="L43" s="11"/>
      <c r="O43" s="36"/>
      <c r="P43" s="96"/>
      <c r="Q43" s="97"/>
    </row>
    <row r="44" spans="2:17" x14ac:dyDescent="0.25">
      <c r="B44" s="99"/>
      <c r="C44" s="7" t="s">
        <v>5</v>
      </c>
      <c r="D44" t="s">
        <v>91</v>
      </c>
      <c r="F44" s="97">
        <v>1</v>
      </c>
      <c r="G44" s="98" t="s">
        <v>25</v>
      </c>
      <c r="H44" s="10">
        <v>500000</v>
      </c>
      <c r="I44" s="10"/>
      <c r="J44" s="19">
        <f>F44*H44</f>
        <v>500000</v>
      </c>
      <c r="K44" s="11"/>
      <c r="L44" s="11"/>
      <c r="O44" s="36"/>
      <c r="P44" s="96"/>
      <c r="Q44" s="97"/>
    </row>
    <row r="45" spans="2:17" x14ac:dyDescent="0.25">
      <c r="B45" s="99"/>
      <c r="C45" s="7" t="s">
        <v>5</v>
      </c>
      <c r="D45" t="s">
        <v>92</v>
      </c>
      <c r="F45" s="97">
        <v>1</v>
      </c>
      <c r="G45" s="98" t="s">
        <v>29</v>
      </c>
      <c r="H45" s="10">
        <v>150000</v>
      </c>
      <c r="I45" s="10"/>
      <c r="J45" s="19">
        <f>F45*H45</f>
        <v>150000</v>
      </c>
      <c r="K45" s="11"/>
      <c r="L45" s="11"/>
      <c r="O45" s="36"/>
      <c r="P45" s="96"/>
      <c r="Q45" s="97"/>
    </row>
    <row r="46" spans="2:17" x14ac:dyDescent="0.25">
      <c r="B46" s="97"/>
      <c r="D46" s="2" t="s">
        <v>20</v>
      </c>
      <c r="I46" s="12"/>
      <c r="J46" s="12">
        <f>SUM(J43:J45)</f>
        <v>1050000</v>
      </c>
      <c r="K46" s="11"/>
      <c r="L46" s="11"/>
      <c r="O46" s="36"/>
      <c r="P46" s="96"/>
      <c r="Q46" s="97"/>
    </row>
    <row r="47" spans="2:17" x14ac:dyDescent="0.25">
      <c r="B47" s="97"/>
      <c r="D47" s="2"/>
      <c r="I47" s="12"/>
      <c r="J47" s="12"/>
      <c r="K47" s="11"/>
      <c r="L47" s="11"/>
      <c r="O47" s="36"/>
      <c r="P47" s="96"/>
      <c r="Q47" s="97"/>
    </row>
    <row r="48" spans="2:17" x14ac:dyDescent="0.25">
      <c r="B48" s="97"/>
      <c r="D48" s="2"/>
      <c r="H48" s="102" t="s">
        <v>96</v>
      </c>
      <c r="I48" s="103"/>
      <c r="J48" s="103">
        <f>J40+J46</f>
        <v>1450000</v>
      </c>
      <c r="K48" s="11"/>
      <c r="L48" s="11"/>
      <c r="O48" s="36"/>
      <c r="P48" s="96"/>
      <c r="Q48" s="97"/>
    </row>
    <row r="49" spans="2:17" x14ac:dyDescent="0.25">
      <c r="B49" s="97"/>
      <c r="D49" s="2"/>
      <c r="H49" s="12"/>
      <c r="I49" s="12"/>
      <c r="J49" s="12"/>
      <c r="K49" s="12"/>
      <c r="L49" s="53"/>
      <c r="O49" s="36"/>
      <c r="P49" s="96"/>
      <c r="Q49" s="97"/>
    </row>
    <row r="50" spans="2:17" ht="15.75" thickBot="1" x14ac:dyDescent="0.3">
      <c r="B50" s="87"/>
      <c r="C50" s="7"/>
      <c r="D50"/>
      <c r="F50" s="87"/>
      <c r="G50" s="89"/>
      <c r="H50" s="10"/>
      <c r="I50" s="10"/>
      <c r="J50" s="10"/>
      <c r="K50" s="10"/>
      <c r="L50" s="51"/>
      <c r="O50" s="19"/>
    </row>
    <row r="51" spans="2:17" ht="19.5" customHeight="1" thickTop="1" thickBot="1" x14ac:dyDescent="0.3">
      <c r="B51" s="15"/>
      <c r="C51" s="16"/>
      <c r="D51" s="108" t="s">
        <v>32</v>
      </c>
      <c r="E51" s="108"/>
      <c r="F51" s="108"/>
      <c r="G51" s="108"/>
      <c r="H51" s="108"/>
      <c r="I51" s="88"/>
      <c r="J51" s="17">
        <f>J34+J48</f>
        <v>2560000</v>
      </c>
      <c r="K51" s="17"/>
      <c r="L51" s="54">
        <f>L19+L26+L32</f>
        <v>912000</v>
      </c>
      <c r="O51" s="1">
        <f>J51+800000</f>
        <v>3360000</v>
      </c>
    </row>
    <row r="52" spans="2:17" s="35" customFormat="1" ht="19.5" customHeight="1" thickTop="1" x14ac:dyDescent="0.25">
      <c r="B52" s="40"/>
      <c r="D52" s="41"/>
      <c r="E52" s="41"/>
      <c r="F52" s="41"/>
      <c r="G52" s="41"/>
      <c r="H52" s="41"/>
      <c r="I52" s="41"/>
      <c r="J52" s="55"/>
      <c r="K52" s="47"/>
      <c r="L52" s="55">
        <f>J51-L51</f>
        <v>1648000</v>
      </c>
      <c r="O52" s="34"/>
    </row>
    <row r="53" spans="2:17" x14ac:dyDescent="0.25">
      <c r="H53" s="109" t="s">
        <v>81</v>
      </c>
      <c r="I53" s="109"/>
      <c r="J53" s="109"/>
      <c r="K53" s="89"/>
      <c r="L53" s="68"/>
    </row>
    <row r="54" spans="2:17" x14ac:dyDescent="0.25">
      <c r="D54" s="2" t="s">
        <v>36</v>
      </c>
      <c r="H54" s="110" t="s">
        <v>33</v>
      </c>
      <c r="I54" s="110"/>
      <c r="J54" s="110"/>
      <c r="K54" s="90"/>
      <c r="L54" s="69"/>
    </row>
    <row r="61" spans="2:17" x14ac:dyDescent="0.25">
      <c r="D61" s="14" t="s">
        <v>77</v>
      </c>
      <c r="H61" s="104" t="s">
        <v>88</v>
      </c>
      <c r="I61" s="104"/>
      <c r="J61" s="104"/>
      <c r="K61" s="85"/>
      <c r="L61" s="70"/>
      <c r="O61" s="3"/>
    </row>
    <row r="62" spans="2:17" x14ac:dyDescent="0.25">
      <c r="D62" s="89" t="s">
        <v>35</v>
      </c>
      <c r="H62" s="104"/>
      <c r="I62" s="104"/>
      <c r="J62" s="104"/>
      <c r="K62" s="85"/>
      <c r="L62" s="70"/>
      <c r="O62" s="3"/>
    </row>
  </sheetData>
  <mergeCells count="9">
    <mergeCell ref="H54:J54"/>
    <mergeCell ref="H61:J61"/>
    <mergeCell ref="H62:J62"/>
    <mergeCell ref="C10:D10"/>
    <mergeCell ref="P19:Q19"/>
    <mergeCell ref="P26:Q26"/>
    <mergeCell ref="P32:Q32"/>
    <mergeCell ref="D51:H51"/>
    <mergeCell ref="H53:J53"/>
  </mergeCells>
  <printOptions horizontalCentered="1"/>
  <pageMargins left="0.35433070866141736" right="0.43307086614173229" top="1.3080314960629922" bottom="0.74803149606299213" header="0.31496062992125984" footer="0.31496062992125984"/>
  <pageSetup paperSize="9" scale="75" orientation="portrait" horizontalDpi="4294967292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Form Allowance  (3)</vt:lpstr>
      <vt:lpstr>Form Allowance </vt:lpstr>
      <vt:lpstr>Pengajuan</vt:lpstr>
      <vt:lpstr>Pengajuan </vt:lpstr>
      <vt:lpstr>'Form Allowance '!Print_Area</vt:lpstr>
      <vt:lpstr>'Form Allowance  (3)'!Print_Area</vt:lpstr>
      <vt:lpstr>Pengajuan!Print_Area</vt:lpstr>
      <vt:lpstr>'Pengajuan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2022-07-29T03:37:54Z</cp:lastPrinted>
  <dcterms:created xsi:type="dcterms:W3CDTF">2016-09-30T07:49:11Z</dcterms:created>
  <dcterms:modified xsi:type="dcterms:W3CDTF">2022-07-29T08:16:54Z</dcterms:modified>
</cp:coreProperties>
</file>